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Rate card" sheetId="3" state="visible" r:id="rId3"/>
    <sheet xmlns:r="http://schemas.openxmlformats.org/officeDocument/2006/relationships" name="EBITDA" sheetId="4" state="visible" r:id="rId4"/>
    <sheet xmlns:r="http://schemas.openxmlformats.org/officeDocument/2006/relationships" name="Sensitivity" sheetId="5" state="visible" r:id="rId5"/>
    <sheet xmlns:r="http://schemas.openxmlformats.org/officeDocument/2006/relationships" name="Bi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#,##0;(#,##0);-"/>
    <numFmt numFmtId="165" formatCode="0.0%;(0.0%);-"/>
    <numFmt numFmtId="166" formatCode="0.0"/>
    <numFmt numFmtId="167" formatCode="£#,##0.00;(£#,##0.00);-"/>
    <numFmt numFmtId="168" formatCode="£#,##0;(£#,##0);-"/>
    <numFmt numFmtId="169" formatCode="0.0x"/>
    <numFmt numFmtId="170" formatCode="+0%;-0%;0%"/>
    <numFmt numFmtId="171" formatCode="+0.0&quot; pp&quot;;-0.0&quot; pp&quot;;&quot;base&quot;"/>
    <numFmt numFmtId="172" formatCode="+0%&quot; pts&quot;;-0%&quot; pts&quot;;&quot;base&quot;"/>
    <numFmt numFmtId="173" formatCode="#,##0.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1"/>
    </font>
    <font>
      <name val="Arial"/>
      <i val="1"/>
      <color rgb="00666666"/>
      <sz val="9"/>
    </font>
    <font>
      <name val="Arial"/>
      <b val="1"/>
      <sz val="10"/>
    </font>
    <font>
      <name val="Arial"/>
      <color rgb="000000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ECEBF8"/>
      </patternFill>
    </fill>
    <fill>
      <patternFill patternType="solid">
        <fgColor rgb="00FFFF00"/>
      </patternFill>
    </fill>
    <fill>
      <patternFill patternType="solid">
        <fgColor rgb="00F0EFEC"/>
      </patternFill>
    </fill>
  </fills>
  <borders count="2">
    <border>
      <left/>
      <right/>
      <top/>
      <bottom/>
      <diagonal/>
    </border>
    <border>
      <bottom style="thin">
        <color rgb="00C3C2B7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wrapText="1"/>
    </xf>
    <xf numFmtId="0" fontId="5" fillId="2" borderId="1" applyAlignment="1" pivotButton="0" quotePrefix="0" xfId="0">
      <alignment horizontal="center" wrapText="1"/>
    </xf>
    <xf numFmtId="0" fontId="6" fillId="0" borderId="0" pivotButton="0" quotePrefix="0" xfId="0"/>
    <xf numFmtId="2" fontId="6" fillId="0" borderId="0" pivotButton="0" quotePrefix="0" xfId="0"/>
    <xf numFmtId="164" fontId="6" fillId="0" borderId="0" pivotButton="0" quotePrefix="0" xfId="0"/>
    <xf numFmtId="165" fontId="6" fillId="0" borderId="0" pivotButton="0" quotePrefix="0" xfId="0"/>
    <xf numFmtId="166" fontId="6" fillId="0" borderId="0" pivotButton="0" quotePrefix="0" xfId="0"/>
    <xf numFmtId="165" fontId="6" fillId="3" borderId="0" pivotButton="0" quotePrefix="0" xfId="0"/>
    <xf numFmtId="167" fontId="6" fillId="3" borderId="0" pivotButton="0" quotePrefix="0" xfId="0"/>
    <xf numFmtId="168" fontId="6" fillId="0" borderId="0" pivotButton="0" quotePrefix="0" xfId="0"/>
    <xf numFmtId="167" fontId="6" fillId="0" borderId="0" pivotButton="0" quotePrefix="0" xfId="0"/>
    <xf numFmtId="168" fontId="2" fillId="0" borderId="0" pivotButton="0" quotePrefix="0" xfId="0"/>
    <xf numFmtId="165" fontId="2" fillId="0" borderId="0" pivotButton="0" quotePrefix="0" xfId="0"/>
    <xf numFmtId="165" fontId="7" fillId="0" borderId="0" pivotButton="0" quotePrefix="0" xfId="0"/>
    <xf numFmtId="164" fontId="2" fillId="0" borderId="0" pivotButton="0" quotePrefix="0" xfId="0"/>
    <xf numFmtId="0" fontId="5" fillId="0" borderId="0" pivotButton="0" quotePrefix="0" xfId="0"/>
    <xf numFmtId="0" fontId="5" fillId="4" borderId="0" pivotButton="0" quotePrefix="0" xfId="0"/>
    <xf numFmtId="168" fontId="5" fillId="4" borderId="0" pivotButton="0" quotePrefix="0" xfId="0"/>
    <xf numFmtId="168" fontId="7" fillId="0" borderId="0" pivotButton="0" quotePrefix="0" xfId="0"/>
    <xf numFmtId="165" fontId="5" fillId="4" borderId="0" pivotButton="0" quotePrefix="0" xfId="0"/>
    <xf numFmtId="169" fontId="2" fillId="0" borderId="0" pivotButton="0" quotePrefix="0" xfId="0"/>
    <xf numFmtId="170" fontId="6" fillId="2" borderId="0" pivotButton="0" quotePrefix="0" xfId="0"/>
    <xf numFmtId="172" fontId="6" fillId="2" borderId="0" pivotButton="0" quotePrefix="0" xfId="0"/>
    <xf numFmtId="168" fontId="5" fillId="3" borderId="0" pivotButton="0" quotePrefix="0" xfId="0"/>
    <xf numFmtId="173" fontId="2" fillId="0" borderId="0" pivotButton="0" quotePrefix="0" xfId="0"/>
    <xf numFmtId="173" fontId="5" fillId="4" borderId="0" pivotButton="0" quotePrefix="0" xfId="0"/>
    <xf numFmtId="168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Model</author>
  </authors>
  <commentList>
    <comment ref="B24" authorId="0" shapeId="0">
      <text>
        <t>Revenue gained from 1pp more billable hours at each site's realised rate, less the cloud those hours use. Staff cost is fixed in the short run.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Rate card &amp; EBITDA model · multi-site VFX studio</t>
        </is>
      </c>
    </row>
    <row r="2">
      <c r="A2" s="2" t="inlineStr">
        <is>
          <t>A companion to Finance Dailies (outpost.sysuin.com/dailies).</t>
        </is>
      </c>
    </row>
    <row r="3">
      <c r="A3" s="2" t="inlineStr"/>
    </row>
    <row r="4">
      <c r="A4" s="3" t="inlineStr">
        <is>
          <t>What it does</t>
        </is>
      </c>
    </row>
    <row r="5">
      <c r="A5" s="2" t="inlineStr">
        <is>
          <t>Inputs: people, pay, on-costs, FX, hours, utilisation, realised rates and non-labour costs for four sites.</t>
        </is>
      </c>
    </row>
    <row r="6">
      <c r="A6" s="2" t="inlineStr">
        <is>
          <t>Rate card: cost per productive hour by department and site, margin per artist-day, and the client's net cost after the UK VFX relief.</t>
        </is>
      </c>
    </row>
    <row r="7">
      <c r="A7" s="2" t="inlineStr">
        <is>
          <t>EBITDA: an annual plan by site, from available hours to billable hours to revenue, against staff, freelance, vendor, cloud and overhead cost.</t>
        </is>
      </c>
    </row>
    <row r="8">
      <c r="A8" s="2" t="inlineStr">
        <is>
          <t>Sensitivity: EBITDA for every combination of utilisation (±10 points) and realised rate (±10%).</t>
        </is>
      </c>
    </row>
    <row r="9">
      <c r="A9" s="2" t="inlineStr">
        <is>
          <t>Bid: price and expected cost for a new show from shots by complexity and site mix, with the client's net cost after incentives.</t>
        </is>
      </c>
    </row>
    <row r="10">
      <c r="A10" s="2" t="inlineStr"/>
    </row>
    <row r="11">
      <c r="A11" s="3" t="inlineStr">
        <is>
          <t>How to use it</t>
        </is>
      </c>
    </row>
    <row r="12">
      <c r="A12" s="2" t="inlineStr">
        <is>
          <t>Blue cells are inputs: change them. Black cells are formulas. Green cells pull from another sheet. Yellow marks the key levers.</t>
        </is>
      </c>
    </row>
    <row r="13">
      <c r="A13" s="2" t="inlineStr">
        <is>
          <t>Every number on Rate card, EBITDA, Sensitivity and Bid recalculates from Inputs; nothing is pasted as a value.</t>
        </is>
      </c>
    </row>
    <row r="14">
      <c r="A14" s="2" t="inlineStr"/>
    </row>
    <row r="15">
      <c r="A15" s="3" t="inlineStr">
        <is>
          <t>Where the starting numbers come from</t>
        </is>
      </c>
    </row>
    <row r="16">
      <c r="A16" s="2" t="inlineStr">
        <is>
          <t>The synthetic studio in Finance Dailies (outpost.sysuin.com/dailies), FY27 April–September annualised. It is sized to Outpost VFX's filed FY26 accounts</t>
        </is>
      </c>
    </row>
    <row r="17">
      <c r="A17" s="2" t="inlineStr">
        <is>
          <t>(£29.9m revenue, 414 average employees, staff costs 64.6% of revenue) but it is not Outpost's data. Replace the blue cells with real figures.</t>
        </is>
      </c>
    </row>
    <row r="18">
      <c r="A18" s="2" t="inlineStr">
        <is>
          <t>Incentive rates: UK AVEC VFX uplift 39% gross / 29.25% net on UK VFX spend from 1 Jan 2025 (UK Screen Alliance; BFI). Québec production services</t>
        </is>
      </c>
    </row>
    <row r="19">
      <c r="A19" s="2" t="inlineStr">
        <is>
          <t>credit 25% + 16% VFX labour, capped at 65% for service contracts from 31 May 2024 = 26.65% (SODEC fact sheet, March 2026). Both are claimed by the client.</t>
        </is>
      </c>
    </row>
    <row r="20">
      <c r="A20" s="2" t="inlineStr"/>
    </row>
    <row r="21">
      <c r="A21" s="3" t="inlineStr">
        <is>
          <t>Simplifications</t>
        </is>
      </c>
    </row>
    <row r="22">
      <c r="A22" s="2" t="inlineStr">
        <is>
          <t>Revenue = billable artist hours × realised revenue per hour, which carries production fees, freelance and vendor work billed through the rate card.</t>
        </is>
      </c>
    </row>
    <row r="23">
      <c r="A23" s="2" t="inlineStr">
        <is>
          <t>Cloud is modelled per billable hour. Overheads are annual totals. Payroll on-costs are the average effective rate by 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5" customWidth="1" min="4" max="4"/>
    <col width="15" customWidth="1" min="5" max="5"/>
    <col width="46" customWidth="1" min="6" max="6"/>
  </cols>
  <sheetData>
    <row r="1">
      <c r="A1" s="1" t="inlineStr">
        <is>
          <t>Inputs</t>
        </is>
      </c>
    </row>
    <row r="2">
      <c r="A2" s="4" t="inlineStr">
        <is>
          <t>Blue = change me. Starting values: Finance Dailies synthetic studio, FY27 to date annualised.</t>
        </is>
      </c>
    </row>
    <row r="4">
      <c r="A4" s="5" t="inlineStr">
        <is>
          <t>Site</t>
        </is>
      </c>
      <c r="B4" s="6" t="inlineStr">
        <is>
          <t>Bournemouth</t>
        </is>
      </c>
      <c r="C4" s="6" t="inlineStr">
        <is>
          <t>London</t>
        </is>
      </c>
      <c r="D4" s="6" t="inlineStr">
        <is>
          <t>Montréal</t>
        </is>
      </c>
      <c r="E4" s="6" t="inlineStr">
        <is>
          <t>Mumbai</t>
        </is>
      </c>
      <c r="F4" s="6" t="inlineStr">
        <is>
          <t>Note</t>
        </is>
      </c>
    </row>
    <row r="5">
      <c r="A5" s="2" t="inlineStr">
        <is>
          <t>Currency</t>
        </is>
      </c>
      <c r="B5" s="7" t="inlineStr">
        <is>
          <t>GBP</t>
        </is>
      </c>
      <c r="C5" s="7" t="inlineStr">
        <is>
          <t>GBP</t>
        </is>
      </c>
      <c r="D5" s="7" t="inlineStr">
        <is>
          <t>CAD</t>
        </is>
      </c>
      <c r="E5" s="7" t="inlineStr">
        <is>
          <t>INR</t>
        </is>
      </c>
      <c r="F5" s="4" t="inlineStr">
        <is>
          <t>Payroll currency</t>
        </is>
      </c>
    </row>
    <row r="6">
      <c r="A6" s="2" t="inlineStr">
        <is>
          <t>FX: units per £1</t>
        </is>
      </c>
      <c r="B6" s="8" t="n">
        <v>1</v>
      </c>
      <c r="C6" s="8" t="n">
        <v>1</v>
      </c>
      <c r="D6" s="8" t="n">
        <v>1.84</v>
      </c>
      <c r="E6" s="8" t="n">
        <v>117.45</v>
      </c>
      <c r="F6" s="4" t="inlineStr">
        <is>
          <t>September 2026 monthly rate</t>
        </is>
      </c>
    </row>
    <row r="7">
      <c r="A7" s="2" t="inlineStr">
        <is>
          <t>Permanent artists</t>
        </is>
      </c>
      <c r="B7" s="9" t="n">
        <v>111</v>
      </c>
      <c r="C7" s="9" t="n">
        <v>32</v>
      </c>
      <c r="D7" s="9" t="n">
        <v>42</v>
      </c>
      <c r="E7" s="9" t="n">
        <v>157</v>
      </c>
      <c r="F7" s="4" t="inlineStr">
        <is>
          <t>Headcount at 30 Sep 2026</t>
        </is>
      </c>
    </row>
    <row r="8">
      <c r="A8" s="2" t="inlineStr">
        <is>
          <t>Average artist salary (local)</t>
        </is>
      </c>
      <c r="B8" s="9" t="n">
        <v>54793</v>
      </c>
      <c r="C8" s="9" t="n">
        <v>60059</v>
      </c>
      <c r="D8" s="9" t="n">
        <v>72181</v>
      </c>
      <c r="E8" s="9" t="n">
        <v>1423424</v>
      </c>
      <c r="F8" s="4" t="inlineStr">
        <is>
          <t>Base, after April 2026 pay review</t>
        </is>
      </c>
    </row>
    <row r="9">
      <c r="A9" s="2" t="inlineStr">
        <is>
          <t>Show team &amp; overhead heads</t>
        </is>
      </c>
      <c r="B9" s="9" t="n">
        <v>34</v>
      </c>
      <c r="C9" s="9" t="n">
        <v>15</v>
      </c>
      <c r="D9" s="9" t="n">
        <v>7</v>
      </c>
      <c r="E9" s="9" t="n">
        <v>31</v>
      </c>
      <c r="F9" s="4" t="inlineStr">
        <is>
          <t>Production, supervision, pipeline, G&amp;A</t>
        </is>
      </c>
    </row>
    <row r="10">
      <c r="A10" s="2" t="inlineStr">
        <is>
          <t>Average show team &amp; overhead salary (local)</t>
        </is>
      </c>
      <c r="B10" s="9" t="n">
        <v>71503</v>
      </c>
      <c r="C10" s="9" t="n">
        <v>86467</v>
      </c>
      <c r="D10" s="9" t="n">
        <v>102971</v>
      </c>
      <c r="E10" s="9" t="n">
        <v>2057152</v>
      </c>
      <c r="F10" s="4" t="inlineStr"/>
    </row>
    <row r="11">
      <c r="A11" s="2" t="inlineStr">
        <is>
          <t>Employer on-costs (% of gross)</t>
        </is>
      </c>
      <c r="B11" s="10" t="n">
        <v>0.162</v>
      </c>
      <c r="C11" s="10" t="n">
        <v>0.161</v>
      </c>
      <c r="D11" s="10" t="n">
        <v>0.126</v>
      </c>
      <c r="E11" s="10" t="n">
        <v>0.038</v>
      </c>
      <c r="F11" s="4" t="inlineStr">
        <is>
          <t>NIC + pension + levy; QPP/EI/QPIP/HSF/CNESST; PF + gratuity</t>
        </is>
      </c>
    </row>
    <row r="12">
      <c r="A12" s="2" t="inlineStr">
        <is>
          <t>Standard hours per day</t>
        </is>
      </c>
      <c r="B12" s="11" t="n">
        <v>8</v>
      </c>
      <c r="C12" s="11" t="n">
        <v>8</v>
      </c>
      <c r="D12" s="11" t="n">
        <v>7.5</v>
      </c>
      <c r="E12" s="11" t="n">
        <v>9</v>
      </c>
      <c r="F12" s="4" t="inlineStr"/>
    </row>
    <row r="13">
      <c r="A13" s="2" t="inlineStr">
        <is>
          <t>Working days per year (net of public holidays)</t>
        </is>
      </c>
      <c r="B13" s="9" t="n">
        <v>252</v>
      </c>
      <c r="C13" s="9" t="n">
        <v>252</v>
      </c>
      <c r="D13" s="9" t="n">
        <v>251</v>
      </c>
      <c r="E13" s="9" t="n">
        <v>247</v>
      </c>
      <c r="F13" s="4" t="inlineStr"/>
    </row>
    <row r="14">
      <c r="A14" s="2" t="inlineStr">
        <is>
          <t>Leave days per artist</t>
        </is>
      </c>
      <c r="B14" s="9" t="n">
        <v>25</v>
      </c>
      <c r="C14" s="9" t="n">
        <v>25</v>
      </c>
      <c r="D14" s="9" t="n">
        <v>15</v>
      </c>
      <c r="E14" s="9" t="n">
        <v>21</v>
      </c>
      <c r="F14" s="4" t="inlineStr"/>
    </row>
    <row r="15">
      <c r="A15" s="2" t="inlineStr">
        <is>
          <t>Artist utilisation (billable ÷ available)</t>
        </is>
      </c>
      <c r="B15" s="12" t="n">
        <v>0.92</v>
      </c>
      <c r="C15" s="12" t="n">
        <v>0.8</v>
      </c>
      <c r="D15" s="12" t="n">
        <v>0.72</v>
      </c>
      <c r="E15" s="12" t="n">
        <v>0.67</v>
      </c>
      <c r="F15" s="4" t="inlineStr">
        <is>
          <t>FY27 to date; Bournemouth capped at a sustainable 92% (actual 98% with overtime)</t>
        </is>
      </c>
    </row>
    <row r="16">
      <c r="A16" s="2" t="inlineStr">
        <is>
          <t>Realised revenue per billable hour (£)</t>
        </is>
      </c>
      <c r="B16" s="13" t="n">
        <v>74</v>
      </c>
      <c r="C16" s="13" t="n">
        <v>74</v>
      </c>
      <c r="D16" s="13" t="n">
        <v>74</v>
      </c>
      <c r="E16" s="13" t="n">
        <v>49</v>
      </c>
      <c r="F16" s="4" t="inlineStr">
        <is>
          <t>Onshore vs offshore; calibrated to FY27 revenue run-rate</t>
        </is>
      </c>
    </row>
    <row r="19">
      <c r="A19" s="3" t="inlineStr">
        <is>
          <t>Group inputs (GBP, annual)</t>
        </is>
      </c>
    </row>
    <row r="20">
      <c r="A20" s="5" t="inlineStr">
        <is>
          <t>Item</t>
        </is>
      </c>
      <c r="B20" s="6" t="inlineStr">
        <is>
          <t>Value</t>
        </is>
      </c>
      <c r="C20" s="6" t="inlineStr"/>
      <c r="D20" s="6" t="inlineStr"/>
      <c r="E20" s="6" t="inlineStr"/>
      <c r="F20" s="6" t="inlineStr">
        <is>
          <t>Note</t>
        </is>
      </c>
    </row>
    <row r="21">
      <c r="A21" s="2" t="inlineStr">
        <is>
          <t>Freelance cost</t>
        </is>
      </c>
      <c r="B21" s="14" t="n">
        <v>1000000</v>
      </c>
      <c r="F21" s="4" t="inlineStr">
        <is>
          <t>UK daily PAYE and Montréal freelancers</t>
        </is>
      </c>
    </row>
    <row r="22">
      <c r="A22" s="2" t="inlineStr">
        <is>
          <t>Outside vendors</t>
        </is>
      </c>
      <c r="B22" s="14" t="n">
        <v>2500000</v>
      </c>
      <c r="F22" s="4" t="inlineStr">
        <is>
          <t>Fixed-price POs (prep, matchmove, comp)</t>
        </is>
      </c>
    </row>
    <row r="23">
      <c r="A23" s="2" t="inlineStr">
        <is>
          <t>Cloud (AWS) per billable hour</t>
        </is>
      </c>
      <c r="B23" s="15" t="n">
        <v>6.2</v>
      </c>
      <c r="F23" s="4" t="inlineStr">
        <is>
          <t>All AWS spend ÷ billable hours, FY27 to date</t>
        </is>
      </c>
    </row>
    <row r="24">
      <c r="A24" s="2" t="inlineStr">
        <is>
          <t>Premises, software and other overheads</t>
        </is>
      </c>
      <c r="B24" s="14" t="n">
        <v>3300000</v>
      </c>
      <c r="F24" s="4" t="inlineStr">
        <is>
          <t>Rent, licences, insurance, professional fees</t>
        </is>
      </c>
    </row>
    <row r="25">
      <c r="A25" s="2" t="inlineStr">
        <is>
          <t>UK VFX relief to client (net)</t>
        </is>
      </c>
      <c r="B25" s="10" t="n">
        <v>0.2925</v>
      </c>
      <c r="F25" s="4" t="inlineStr">
        <is>
          <t>AVEC 39% gross on UK VFX spend; claimed by the production company</t>
        </is>
      </c>
    </row>
    <row r="26">
      <c r="A26" s="2" t="inlineStr">
        <is>
          <t>Québec credit to client (effective)</t>
        </is>
      </c>
      <c r="B26" s="10" t="n">
        <v>0.2665</v>
      </c>
      <c r="F26" s="4" t="inlineStr">
        <is>
          <t>(25% + 16%) × 65% cap on service contracts</t>
        </is>
      </c>
    </row>
    <row r="27">
      <c r="A27" s="2" t="inlineStr">
        <is>
          <t>Hours per artist-day (for day rates)</t>
        </is>
      </c>
      <c r="B27" s="11" t="n">
        <v>8</v>
      </c>
      <c r="F27" s="4" t="inlineStr">
        <is>
          <t>Bid day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Rate card</t>
        </is>
      </c>
    </row>
    <row r="2">
      <c r="A2" s="4" t="inlineStr">
        <is>
          <t>Sell rates are inputs (blue). Cost per hour = salary × department pay index × (1 + on-costs) ÷ FX ÷ productive hours, plus cloud.</t>
        </is>
      </c>
    </row>
    <row r="4">
      <c r="A4" s="5" t="inlineStr">
        <is>
          <t>Department</t>
        </is>
      </c>
      <c r="B4" s="6" t="inlineStr">
        <is>
          <t>Onshore rate (£/day)</t>
        </is>
      </c>
      <c r="C4" s="6" t="inlineStr">
        <is>
          <t>Offshore rate (£/day)</t>
        </is>
      </c>
      <c r="D4" s="6" t="inlineStr">
        <is>
          <t>Pay index vs avg artist</t>
        </is>
      </c>
      <c r="E4" s="6" t="inlineStr">
        <is>
          <t>Cost/day Bournemouth</t>
        </is>
      </c>
      <c r="F4" s="6" t="inlineStr">
        <is>
          <t>Cost/day London</t>
        </is>
      </c>
      <c r="G4" s="6" t="inlineStr">
        <is>
          <t>Cost/day Montréal</t>
        </is>
      </c>
      <c r="H4" s="6" t="inlineStr">
        <is>
          <t>Cost/day Mumbai</t>
        </is>
      </c>
      <c r="I4" s="6" t="inlineStr">
        <is>
          <t>Margin/day Bournemouth</t>
        </is>
      </c>
      <c r="J4" s="6" t="inlineStr">
        <is>
          <t>Margin/day Mumbai</t>
        </is>
      </c>
      <c r="K4" s="6" t="inlineStr">
        <is>
          <t>Client net cost, UK day</t>
        </is>
      </c>
      <c r="L4" s="6" t="inlineStr">
        <is>
          <t>Mumbai ÷ UK rate</t>
        </is>
      </c>
      <c r="M4" s="6" t="inlineStr">
        <is>
          <t>Client saves with Mumbai (£/day)</t>
        </is>
      </c>
    </row>
    <row r="5">
      <c r="A5" s="2" t="inlineStr">
        <is>
          <t>Compositing</t>
        </is>
      </c>
      <c r="B5" s="14" t="n">
        <v>575</v>
      </c>
      <c r="C5" s="14" t="n">
        <v>380</v>
      </c>
      <c r="D5" s="8" t="n">
        <v>1</v>
      </c>
      <c r="E5" s="16">
        <f>(Inputs!B$8*$D5*(1+Inputs!B$11)/Inputs!B$6/(Inputs!B$12*(Inputs!B$13-Inputs!B$14))+Inputs!$B$23)*Inputs!$B$27</f>
        <v/>
      </c>
      <c r="F5" s="16">
        <f>(Inputs!C$8*$D5*(1+Inputs!C$11)/Inputs!C$6/(Inputs!C$12*(Inputs!C$13-Inputs!C$14))+Inputs!$B$23)*Inputs!$B$27</f>
        <v/>
      </c>
      <c r="G5" s="16">
        <f>(Inputs!D$8*$D5*(1+Inputs!D$11)/Inputs!D$6/(Inputs!D$12*(Inputs!D$13-Inputs!D$14))+Inputs!$B$23)*Inputs!$B$27</f>
        <v/>
      </c>
      <c r="H5" s="16">
        <f>(Inputs!E$8*$D5*(1+Inputs!E$11)/Inputs!E$6/(Inputs!E$12*(Inputs!E$13-Inputs!E$14))+Inputs!$B$23)*Inputs!$B$27</f>
        <v/>
      </c>
      <c r="I5" s="16">
        <f>B5-E5</f>
        <v/>
      </c>
      <c r="J5" s="16">
        <f>C5-H5</f>
        <v/>
      </c>
      <c r="K5" s="16">
        <f>B5*(1-Inputs!$B$25)</f>
        <v/>
      </c>
      <c r="L5" s="17">
        <f>IF(B5=0,0,C5/B5)</f>
        <v/>
      </c>
      <c r="M5" s="16">
        <f>K5-C5</f>
        <v/>
      </c>
    </row>
    <row r="6">
      <c r="A6" s="2" t="inlineStr">
        <is>
          <t>Roto &amp; Paint</t>
        </is>
      </c>
      <c r="B6" s="14" t="n">
        <v>380</v>
      </c>
      <c r="C6" s="14" t="n">
        <v>215</v>
      </c>
      <c r="D6" s="8" t="n">
        <v>0.7</v>
      </c>
      <c r="E6" s="16">
        <f>(Inputs!B$8*$D6*(1+Inputs!B$11)/Inputs!B$6/(Inputs!B$12*(Inputs!B$13-Inputs!B$14))+Inputs!$B$23)*Inputs!$B$27</f>
        <v/>
      </c>
      <c r="F6" s="16">
        <f>(Inputs!C$8*$D6*(1+Inputs!C$11)/Inputs!C$6/(Inputs!C$12*(Inputs!C$13-Inputs!C$14))+Inputs!$B$23)*Inputs!$B$27</f>
        <v/>
      </c>
      <c r="G6" s="16">
        <f>(Inputs!D$8*$D6*(1+Inputs!D$11)/Inputs!D$6/(Inputs!D$12*(Inputs!D$13-Inputs!D$14))+Inputs!$B$23)*Inputs!$B$27</f>
        <v/>
      </c>
      <c r="H6" s="16">
        <f>(Inputs!E$8*$D6*(1+Inputs!E$11)/Inputs!E$6/(Inputs!E$12*(Inputs!E$13-Inputs!E$14))+Inputs!$B$23)*Inputs!$B$27</f>
        <v/>
      </c>
      <c r="I6" s="16">
        <f>B6-E6</f>
        <v/>
      </c>
      <c r="J6" s="16">
        <f>C6-H6</f>
        <v/>
      </c>
      <c r="K6" s="16">
        <f>B6*(1-Inputs!$B$25)</f>
        <v/>
      </c>
      <c r="L6" s="17">
        <f>IF(B6=0,0,C6/B6)</f>
        <v/>
      </c>
      <c r="M6" s="16">
        <f>K6-C6</f>
        <v/>
      </c>
    </row>
    <row r="7">
      <c r="A7" s="2" t="inlineStr">
        <is>
          <t>Matchmove</t>
        </is>
      </c>
      <c r="B7" s="14" t="n">
        <v>430</v>
      </c>
      <c r="C7" s="14" t="n">
        <v>260</v>
      </c>
      <c r="D7" s="8" t="n">
        <v>0.83</v>
      </c>
      <c r="E7" s="16">
        <f>(Inputs!B$8*$D7*(1+Inputs!B$11)/Inputs!B$6/(Inputs!B$12*(Inputs!B$13-Inputs!B$14))+Inputs!$B$23)*Inputs!$B$27</f>
        <v/>
      </c>
      <c r="F7" s="16">
        <f>(Inputs!C$8*$D7*(1+Inputs!C$11)/Inputs!C$6/(Inputs!C$12*(Inputs!C$13-Inputs!C$14))+Inputs!$B$23)*Inputs!$B$27</f>
        <v/>
      </c>
      <c r="G7" s="16">
        <f>(Inputs!D$8*$D7*(1+Inputs!D$11)/Inputs!D$6/(Inputs!D$12*(Inputs!D$13-Inputs!D$14))+Inputs!$B$23)*Inputs!$B$27</f>
        <v/>
      </c>
      <c r="H7" s="16">
        <f>(Inputs!E$8*$D7*(1+Inputs!E$11)/Inputs!E$6/(Inputs!E$12*(Inputs!E$13-Inputs!E$14))+Inputs!$B$23)*Inputs!$B$27</f>
        <v/>
      </c>
      <c r="I7" s="16">
        <f>B7-E7</f>
        <v/>
      </c>
      <c r="J7" s="16">
        <f>C7-H7</f>
        <v/>
      </c>
      <c r="K7" s="16">
        <f>B7*(1-Inputs!$B$25)</f>
        <v/>
      </c>
      <c r="L7" s="17">
        <f>IF(B7=0,0,C7/B7)</f>
        <v/>
      </c>
      <c r="M7" s="16">
        <f>K7-C7</f>
        <v/>
      </c>
    </row>
    <row r="8">
      <c r="A8" s="2" t="inlineStr">
        <is>
          <t>Assets</t>
        </is>
      </c>
      <c r="B8" s="14" t="n">
        <v>610</v>
      </c>
      <c r="C8" s="14" t="n">
        <v>405</v>
      </c>
      <c r="D8" s="8" t="n">
        <v>1.07</v>
      </c>
      <c r="E8" s="16">
        <f>(Inputs!B$8*$D8*(1+Inputs!B$11)/Inputs!B$6/(Inputs!B$12*(Inputs!B$13-Inputs!B$14))+Inputs!$B$23)*Inputs!$B$27</f>
        <v/>
      </c>
      <c r="F8" s="16">
        <f>(Inputs!C$8*$D8*(1+Inputs!C$11)/Inputs!C$6/(Inputs!C$12*(Inputs!C$13-Inputs!C$14))+Inputs!$B$23)*Inputs!$B$27</f>
        <v/>
      </c>
      <c r="G8" s="16">
        <f>(Inputs!D$8*$D8*(1+Inputs!D$11)/Inputs!D$6/(Inputs!D$12*(Inputs!D$13-Inputs!D$14))+Inputs!$B$23)*Inputs!$B$27</f>
        <v/>
      </c>
      <c r="H8" s="16">
        <f>(Inputs!E$8*$D8*(1+Inputs!E$11)/Inputs!E$6/(Inputs!E$12*(Inputs!E$13-Inputs!E$14))+Inputs!$B$23)*Inputs!$B$27</f>
        <v/>
      </c>
      <c r="I8" s="16">
        <f>B8-E8</f>
        <v/>
      </c>
      <c r="J8" s="16">
        <f>C8-H8</f>
        <v/>
      </c>
      <c r="K8" s="16">
        <f>B8*(1-Inputs!$B$25)</f>
        <v/>
      </c>
      <c r="L8" s="17">
        <f>IF(B8=0,0,C8/B8)</f>
        <v/>
      </c>
      <c r="M8" s="16">
        <f>K8-C8</f>
        <v/>
      </c>
    </row>
    <row r="9">
      <c r="A9" s="2" t="inlineStr">
        <is>
          <t>Environments</t>
        </is>
      </c>
      <c r="B9" s="14" t="n">
        <v>630</v>
      </c>
      <c r="C9" s="14" t="n">
        <v>415</v>
      </c>
      <c r="D9" s="8" t="n">
        <v>1.07</v>
      </c>
      <c r="E9" s="16">
        <f>(Inputs!B$8*$D9*(1+Inputs!B$11)/Inputs!B$6/(Inputs!B$12*(Inputs!B$13-Inputs!B$14))+Inputs!$B$23)*Inputs!$B$27</f>
        <v/>
      </c>
      <c r="F9" s="16">
        <f>(Inputs!C$8*$D9*(1+Inputs!C$11)/Inputs!C$6/(Inputs!C$12*(Inputs!C$13-Inputs!C$14))+Inputs!$B$23)*Inputs!$B$27</f>
        <v/>
      </c>
      <c r="G9" s="16">
        <f>(Inputs!D$8*$D9*(1+Inputs!D$11)/Inputs!D$6/(Inputs!D$12*(Inputs!D$13-Inputs!D$14))+Inputs!$B$23)*Inputs!$B$27</f>
        <v/>
      </c>
      <c r="H9" s="16">
        <f>(Inputs!E$8*$D9*(1+Inputs!E$11)/Inputs!E$6/(Inputs!E$12*(Inputs!E$13-Inputs!E$14))+Inputs!$B$23)*Inputs!$B$27</f>
        <v/>
      </c>
      <c r="I9" s="16">
        <f>B9-E9</f>
        <v/>
      </c>
      <c r="J9" s="16">
        <f>C9-H9</f>
        <v/>
      </c>
      <c r="K9" s="16">
        <f>B9*(1-Inputs!$B$25)</f>
        <v/>
      </c>
      <c r="L9" s="17">
        <f>IF(B9=0,0,C9/B9)</f>
        <v/>
      </c>
      <c r="M9" s="16">
        <f>K9-C9</f>
        <v/>
      </c>
    </row>
    <row r="10">
      <c r="A10" s="2" t="inlineStr">
        <is>
          <t>Animation</t>
        </is>
      </c>
      <c r="B10" s="14" t="n">
        <v>650</v>
      </c>
      <c r="C10" s="14" t="n">
        <v>425</v>
      </c>
      <c r="D10" s="8" t="n">
        <v>1.07</v>
      </c>
      <c r="E10" s="16">
        <f>(Inputs!B$8*$D10*(1+Inputs!B$11)/Inputs!B$6/(Inputs!B$12*(Inputs!B$13-Inputs!B$14))+Inputs!$B$23)*Inputs!$B$27</f>
        <v/>
      </c>
      <c r="F10" s="16">
        <f>(Inputs!C$8*$D10*(1+Inputs!C$11)/Inputs!C$6/(Inputs!C$12*(Inputs!C$13-Inputs!C$14))+Inputs!$B$23)*Inputs!$B$27</f>
        <v/>
      </c>
      <c r="G10" s="16">
        <f>(Inputs!D$8*$D10*(1+Inputs!D$11)/Inputs!D$6/(Inputs!D$12*(Inputs!D$13-Inputs!D$14))+Inputs!$B$23)*Inputs!$B$27</f>
        <v/>
      </c>
      <c r="H10" s="16">
        <f>(Inputs!E$8*$D10*(1+Inputs!E$11)/Inputs!E$6/(Inputs!E$12*(Inputs!E$13-Inputs!E$14))+Inputs!$B$23)*Inputs!$B$27</f>
        <v/>
      </c>
      <c r="I10" s="16">
        <f>B10-E10</f>
        <v/>
      </c>
      <c r="J10" s="16">
        <f>C10-H10</f>
        <v/>
      </c>
      <c r="K10" s="16">
        <f>B10*(1-Inputs!$B$25)</f>
        <v/>
      </c>
      <c r="L10" s="17">
        <f>IF(B10=0,0,C10/B10)</f>
        <v/>
      </c>
      <c r="M10" s="16">
        <f>K10-C10</f>
        <v/>
      </c>
    </row>
    <row r="11">
      <c r="A11" s="2" t="inlineStr">
        <is>
          <t>FX</t>
        </is>
      </c>
      <c r="B11" s="14" t="n">
        <v>720</v>
      </c>
      <c r="C11" s="14" t="n">
        <v>470</v>
      </c>
      <c r="D11" s="8" t="n">
        <v>1.15</v>
      </c>
      <c r="E11" s="16">
        <f>(Inputs!B$8*$D11*(1+Inputs!B$11)/Inputs!B$6/(Inputs!B$12*(Inputs!B$13-Inputs!B$14))+Inputs!$B$23)*Inputs!$B$27</f>
        <v/>
      </c>
      <c r="F11" s="16">
        <f>(Inputs!C$8*$D11*(1+Inputs!C$11)/Inputs!C$6/(Inputs!C$12*(Inputs!C$13-Inputs!C$14))+Inputs!$B$23)*Inputs!$B$27</f>
        <v/>
      </c>
      <c r="G11" s="16">
        <f>(Inputs!D$8*$D11*(1+Inputs!D$11)/Inputs!D$6/(Inputs!D$12*(Inputs!D$13-Inputs!D$14))+Inputs!$B$23)*Inputs!$B$27</f>
        <v/>
      </c>
      <c r="H11" s="16">
        <f>(Inputs!E$8*$D11*(1+Inputs!E$11)/Inputs!E$6/(Inputs!E$12*(Inputs!E$13-Inputs!E$14))+Inputs!$B$23)*Inputs!$B$27</f>
        <v/>
      </c>
      <c r="I11" s="16">
        <f>B11-E11</f>
        <v/>
      </c>
      <c r="J11" s="16">
        <f>C11-H11</f>
        <v/>
      </c>
      <c r="K11" s="16">
        <f>B11*(1-Inputs!$B$25)</f>
        <v/>
      </c>
      <c r="L11" s="17">
        <f>IF(B11=0,0,C11/B11)</f>
        <v/>
      </c>
      <c r="M11" s="16">
        <f>K11-C11</f>
        <v/>
      </c>
    </row>
    <row r="12">
      <c r="A12" s="2" t="inlineStr">
        <is>
          <t>Lighting</t>
        </is>
      </c>
      <c r="B12" s="14" t="n">
        <v>610</v>
      </c>
      <c r="C12" s="14" t="n">
        <v>405</v>
      </c>
      <c r="D12" s="8" t="n">
        <v>1.07</v>
      </c>
      <c r="E12" s="16">
        <f>(Inputs!B$8*$D12*(1+Inputs!B$11)/Inputs!B$6/(Inputs!B$12*(Inputs!B$13-Inputs!B$14))+Inputs!$B$23)*Inputs!$B$27</f>
        <v/>
      </c>
      <c r="F12" s="16">
        <f>(Inputs!C$8*$D12*(1+Inputs!C$11)/Inputs!C$6/(Inputs!C$12*(Inputs!C$13-Inputs!C$14))+Inputs!$B$23)*Inputs!$B$27</f>
        <v/>
      </c>
      <c r="G12" s="16">
        <f>(Inputs!D$8*$D12*(1+Inputs!D$11)/Inputs!D$6/(Inputs!D$12*(Inputs!D$13-Inputs!D$14))+Inputs!$B$23)*Inputs!$B$27</f>
        <v/>
      </c>
      <c r="H12" s="16">
        <f>(Inputs!E$8*$D12*(1+Inputs!E$11)/Inputs!E$6/(Inputs!E$12*(Inputs!E$13-Inputs!E$14))+Inputs!$B$23)*Inputs!$B$27</f>
        <v/>
      </c>
      <c r="I12" s="16">
        <f>B12-E12</f>
        <v/>
      </c>
      <c r="J12" s="16">
        <f>C12-H12</f>
        <v/>
      </c>
      <c r="K12" s="16">
        <f>B12*(1-Inputs!$B$25)</f>
        <v/>
      </c>
      <c r="L12" s="17">
        <f>IF(B12=0,0,C12/B12)</f>
        <v/>
      </c>
      <c r="M12" s="16">
        <f>K12-C12</f>
        <v/>
      </c>
    </row>
    <row r="14">
      <c r="A14" s="4" t="inlineStr">
        <is>
          <t>Read: Mumbai only saves the client money while "Mumbai ÷ UK rate" is below 1 − UK relief (70.75% at 29.25%).</t>
        </is>
      </c>
    </row>
    <row r="15">
      <c r="A15" s="2" t="inlineStr">
        <is>
          <t>Break-even offshore ratio</t>
        </is>
      </c>
      <c r="B15" s="18">
        <f>1-Inputs!$B$25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</cols>
  <sheetData>
    <row r="1">
      <c r="A1" s="1" t="inlineStr">
        <is>
          <t>EBITDA model · annual plan</t>
        </is>
      </c>
    </row>
    <row r="2">
      <c r="A2" s="4" t="inlineStr">
        <is>
          <t>All formulas. Change the blue cells on Inputs.</t>
        </is>
      </c>
    </row>
    <row r="4">
      <c r="A4" s="5" t="inlineStr">
        <is>
          <t>£ unless stated</t>
        </is>
      </c>
      <c r="B4" s="6" t="inlineStr">
        <is>
          <t>Bournemouth</t>
        </is>
      </c>
      <c r="C4" s="6" t="inlineStr">
        <is>
          <t>London</t>
        </is>
      </c>
      <c r="D4" s="6" t="inlineStr">
        <is>
          <t>Montréal</t>
        </is>
      </c>
      <c r="E4" s="6" t="inlineStr">
        <is>
          <t>Mumbai</t>
        </is>
      </c>
      <c r="F4" s="6" t="inlineStr">
        <is>
          <t>Group</t>
        </is>
      </c>
    </row>
    <row r="5">
      <c r="A5" s="2" t="inlineStr">
        <is>
          <t>Available artist hours</t>
        </is>
      </c>
      <c r="B5" s="19">
        <f>Inputs!B$7*Inputs!B$12*(Inputs!B$13-Inputs!B$14)</f>
        <v/>
      </c>
      <c r="C5" s="19">
        <f>Inputs!C$7*Inputs!C$12*(Inputs!C$13-Inputs!C$14)</f>
        <v/>
      </c>
      <c r="D5" s="19">
        <f>Inputs!D$7*Inputs!D$12*(Inputs!D$13-Inputs!D$14)</f>
        <v/>
      </c>
      <c r="E5" s="19">
        <f>Inputs!E$7*Inputs!E$12*(Inputs!E$13-Inputs!E$14)</f>
        <v/>
      </c>
      <c r="F5" s="19">
        <f>SUM(B5:E5)</f>
        <v/>
      </c>
    </row>
    <row r="6">
      <c r="A6" s="2" t="inlineStr">
        <is>
          <t>Billable artist hours</t>
        </is>
      </c>
      <c r="B6" s="19">
        <f>B5*Inputs!B$15</f>
        <v/>
      </c>
      <c r="C6" s="19">
        <f>C5*Inputs!C$15</f>
        <v/>
      </c>
      <c r="D6" s="19">
        <f>D5*Inputs!D$15</f>
        <v/>
      </c>
      <c r="E6" s="19">
        <f>E5*Inputs!E$15</f>
        <v/>
      </c>
      <c r="F6" s="19">
        <f>SUM(B6:E6)</f>
        <v/>
      </c>
    </row>
    <row r="7">
      <c r="A7" s="20" t="inlineStr">
        <is>
          <t>Revenue</t>
        </is>
      </c>
      <c r="B7" s="16">
        <f>B6*Inputs!B$16</f>
        <v/>
      </c>
      <c r="C7" s="16">
        <f>C6*Inputs!C$16</f>
        <v/>
      </c>
      <c r="D7" s="16">
        <f>D6*Inputs!D$16</f>
        <v/>
      </c>
      <c r="E7" s="16">
        <f>E6*Inputs!E$16</f>
        <v/>
      </c>
      <c r="F7" s="16">
        <f>SUM(B7:E7)</f>
        <v/>
      </c>
    </row>
    <row r="8">
      <c r="A8" s="2" t="inlineStr">
        <is>
          <t>Artist payroll cost</t>
        </is>
      </c>
      <c r="B8" s="16">
        <f>Inputs!B$7*Inputs!B$8*(1+Inputs!B$11)/Inputs!B$6</f>
        <v/>
      </c>
      <c r="C8" s="16">
        <f>Inputs!C$7*Inputs!C$8*(1+Inputs!C$11)/Inputs!C$6</f>
        <v/>
      </c>
      <c r="D8" s="16">
        <f>Inputs!D$7*Inputs!D$8*(1+Inputs!D$11)/Inputs!D$6</f>
        <v/>
      </c>
      <c r="E8" s="16">
        <f>Inputs!E$7*Inputs!E$8*(1+Inputs!E$11)/Inputs!E$6</f>
        <v/>
      </c>
      <c r="F8" s="16">
        <f>SUM(B8:E8)</f>
        <v/>
      </c>
    </row>
    <row r="9">
      <c r="A9" s="2" t="inlineStr">
        <is>
          <t>Show team &amp; overhead payroll cost</t>
        </is>
      </c>
      <c r="B9" s="16">
        <f>Inputs!B$9*Inputs!B$10*(1+Inputs!B$11)/Inputs!B$6</f>
        <v/>
      </c>
      <c r="C9" s="16">
        <f>Inputs!C$9*Inputs!C$10*(1+Inputs!C$11)/Inputs!C$6</f>
        <v/>
      </c>
      <c r="D9" s="16">
        <f>Inputs!D$9*Inputs!D$10*(1+Inputs!D$11)/Inputs!D$6</f>
        <v/>
      </c>
      <c r="E9" s="16">
        <f>Inputs!E$9*Inputs!E$10*(1+Inputs!E$11)/Inputs!E$6</f>
        <v/>
      </c>
      <c r="F9" s="16">
        <f>SUM(B9:E9)</f>
        <v/>
      </c>
    </row>
    <row r="10">
      <c r="A10" s="2" t="inlineStr">
        <is>
          <t>Cloud (AWS)</t>
        </is>
      </c>
      <c r="B10" s="16">
        <f>B6*Inputs!$B$23</f>
        <v/>
      </c>
      <c r="C10" s="16">
        <f>C6*Inputs!$B$23</f>
        <v/>
      </c>
      <c r="D10" s="16">
        <f>D6*Inputs!$B$23</f>
        <v/>
      </c>
      <c r="E10" s="16">
        <f>E6*Inputs!$B$23</f>
        <v/>
      </c>
      <c r="F10" s="16">
        <f>SUM(B10:E10)</f>
        <v/>
      </c>
    </row>
    <row r="11">
      <c r="A11" s="20" t="inlineStr">
        <is>
          <t>Site contribution before group costs</t>
        </is>
      </c>
      <c r="B11" s="16">
        <f>B7-B8-B9-B10</f>
        <v/>
      </c>
      <c r="C11" s="16">
        <f>C7-C8-C9-C10</f>
        <v/>
      </c>
      <c r="D11" s="16">
        <f>D7-D8-D9-D10</f>
        <v/>
      </c>
      <c r="E11" s="16">
        <f>E7-E8-E9-E10</f>
        <v/>
      </c>
      <c r="F11" s="16">
        <f>SUM(B11:E11)</f>
        <v/>
      </c>
    </row>
    <row r="12">
      <c r="A12" s="2" t="inlineStr">
        <is>
          <t>Bench cost (unbilled artist hours × cost per hour)</t>
        </is>
      </c>
      <c r="B12" s="16">
        <f>IF(B5=0,0,(B5-B6)/B5*B8)</f>
        <v/>
      </c>
      <c r="C12" s="16">
        <f>IF(C5=0,0,(C5-C6)/C5*C8)</f>
        <v/>
      </c>
      <c r="D12" s="16">
        <f>IF(D5=0,0,(D5-D6)/D5*D8)</f>
        <v/>
      </c>
      <c r="E12" s="16">
        <f>IF(E5=0,0,(E5-E6)/E5*E8)</f>
        <v/>
      </c>
      <c r="F12" s="16">
        <f>SUM(B12:E12)</f>
        <v/>
      </c>
    </row>
    <row r="14">
      <c r="A14" s="3" t="inlineStr">
        <is>
          <t>Group P&amp;L</t>
        </is>
      </c>
    </row>
    <row r="15">
      <c r="A15" s="21" t="inlineStr">
        <is>
          <t>Revenue</t>
        </is>
      </c>
      <c r="B15" s="22">
        <f>F7</f>
        <v/>
      </c>
    </row>
    <row r="16">
      <c r="A16" s="2" t="inlineStr">
        <is>
          <t>Staff costs (all payroll)</t>
        </is>
      </c>
      <c r="B16" s="16">
        <f>F8+F9</f>
        <v/>
      </c>
    </row>
    <row r="17">
      <c r="A17" s="2" t="inlineStr">
        <is>
          <t>Freelance</t>
        </is>
      </c>
      <c r="B17" s="23">
        <f>Inputs!$B$21</f>
        <v/>
      </c>
    </row>
    <row r="18">
      <c r="A18" s="2" t="inlineStr">
        <is>
          <t>Outside vendors</t>
        </is>
      </c>
      <c r="B18" s="23">
        <f>Inputs!$B$22</f>
        <v/>
      </c>
    </row>
    <row r="19">
      <c r="A19" s="2" t="inlineStr">
        <is>
          <t>Cloud (AWS)</t>
        </is>
      </c>
      <c r="B19" s="16">
        <f>F10</f>
        <v/>
      </c>
    </row>
    <row r="20">
      <c r="A20" s="2" t="inlineStr">
        <is>
          <t>Premises, software, other</t>
        </is>
      </c>
      <c r="B20" s="23">
        <f>Inputs!$B$24</f>
        <v/>
      </c>
    </row>
    <row r="21">
      <c r="A21" s="21" t="inlineStr">
        <is>
          <t>EBITDA</t>
        </is>
      </c>
      <c r="B21" s="22">
        <f>B15-B16-B17-B18-B19-B20</f>
        <v/>
      </c>
    </row>
    <row r="22">
      <c r="A22" s="21" t="inlineStr">
        <is>
          <t>EBITDA margin</t>
        </is>
      </c>
      <c r="B22" s="24">
        <f>IF(B15=0,0,B21/B15)</f>
        <v/>
      </c>
    </row>
    <row r="23">
      <c r="A23" s="2" t="inlineStr">
        <is>
          <t>Staff costs incl. freelance ÷ revenue</t>
        </is>
      </c>
      <c r="B23" s="17">
        <f>IF(B15=0,0,(B16+B17)/B15)</f>
        <v/>
      </c>
    </row>
    <row r="24">
      <c r="A24" s="2" t="inlineStr">
        <is>
          <t>Value of one point of artist utilisation</t>
        </is>
      </c>
      <c r="B24" s="16">
        <f>SUMPRODUCT(B5:E5,Inputs!B16:E16)*0.01-SUM(B5:E5)*0.01*Inputs!$B$23</f>
        <v/>
      </c>
    </row>
    <row r="25">
      <c r="A25" s="2" t="inlineStr">
        <is>
          <t>Value of one point of staff cost ÷ revenue</t>
        </is>
      </c>
      <c r="B25" s="16">
        <f>B15*0.01</f>
        <v/>
      </c>
    </row>
    <row r="26">
      <c r="A26" s="2" t="inlineStr">
        <is>
          <t>Bench cost ÷ EBITDA</t>
        </is>
      </c>
      <c r="B26" s="25">
        <f>IF(B21=0,0,F12/B21)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EBITDA sensitivity: utilisation × realised rate</t>
        </is>
      </c>
    </row>
    <row r="2">
      <c r="A2" s="4" t="inlineStr">
        <is>
          <t>Each cell recomputes EBITDA with every site's utilisation moved by the row value and every realised rate moved by the column value. Staff and overheads held.</t>
        </is>
      </c>
    </row>
    <row r="4">
      <c r="A4" s="20" t="inlineStr">
        <is>
          <t>Utilisation change ↓ / rate change →</t>
        </is>
      </c>
      <c r="B4" s="26" t="n">
        <v>-0.1</v>
      </c>
      <c r="C4" s="26" t="n">
        <v>-0.05</v>
      </c>
      <c r="D4" s="26" t="n">
        <v>-0.02</v>
      </c>
      <c r="E4" s="26" t="n">
        <v>0</v>
      </c>
      <c r="F4" s="26" t="n">
        <v>0.02</v>
      </c>
      <c r="G4" s="26" t="n">
        <v>0.05</v>
      </c>
      <c r="H4" s="26" t="n">
        <v>0.1</v>
      </c>
    </row>
    <row r="5">
      <c r="A5" s="27" t="n">
        <v>-0.1</v>
      </c>
      <c r="B5" s="16">
        <f>SUMPRODUCT(EBITDA!$B$5:$E$5,(Inputs!$B$15:$E$15+$A5),Inputs!$B$16:$E$16)*(1+B$4)-SUMPRODUCT(EBITDA!$B$5:$E$5,(Inputs!$B$15:$E$15+$A5))*Inputs!$B$23-(EBITDA!$B$16+EBITDA!$B$17+EBITDA!$B$18+EBITDA!$B$20)</f>
        <v/>
      </c>
      <c r="C5" s="16">
        <f>SUMPRODUCT(EBITDA!$B$5:$E$5,(Inputs!$B$15:$E$15+$A5),Inputs!$B$16:$E$16)*(1+C$4)-SUMPRODUCT(EBITDA!$B$5:$E$5,(Inputs!$B$15:$E$15+$A5))*Inputs!$B$23-(EBITDA!$B$16+EBITDA!$B$17+EBITDA!$B$18+EBITDA!$B$20)</f>
        <v/>
      </c>
      <c r="D5" s="16">
        <f>SUMPRODUCT(EBITDA!$B$5:$E$5,(Inputs!$B$15:$E$15+$A5),Inputs!$B$16:$E$16)*(1+D$4)-SUMPRODUCT(EBITDA!$B$5:$E$5,(Inputs!$B$15:$E$15+$A5))*Inputs!$B$23-(EBITDA!$B$16+EBITDA!$B$17+EBITDA!$B$18+EBITDA!$B$20)</f>
        <v/>
      </c>
      <c r="E5" s="16">
        <f>SUMPRODUCT(EBITDA!$B$5:$E$5,(Inputs!$B$15:$E$15+$A5),Inputs!$B$16:$E$16)*(1+E$4)-SUMPRODUCT(EBITDA!$B$5:$E$5,(Inputs!$B$15:$E$15+$A5))*Inputs!$B$23-(EBITDA!$B$16+EBITDA!$B$17+EBITDA!$B$18+EBITDA!$B$20)</f>
        <v/>
      </c>
      <c r="F5" s="16">
        <f>SUMPRODUCT(EBITDA!$B$5:$E$5,(Inputs!$B$15:$E$15+$A5),Inputs!$B$16:$E$16)*(1+F$4)-SUMPRODUCT(EBITDA!$B$5:$E$5,(Inputs!$B$15:$E$15+$A5))*Inputs!$B$23-(EBITDA!$B$16+EBITDA!$B$17+EBITDA!$B$18+EBITDA!$B$20)</f>
        <v/>
      </c>
      <c r="G5" s="16">
        <f>SUMPRODUCT(EBITDA!$B$5:$E$5,(Inputs!$B$15:$E$15+$A5),Inputs!$B$16:$E$16)*(1+G$4)-SUMPRODUCT(EBITDA!$B$5:$E$5,(Inputs!$B$15:$E$15+$A5))*Inputs!$B$23-(EBITDA!$B$16+EBITDA!$B$17+EBITDA!$B$18+EBITDA!$B$20)</f>
        <v/>
      </c>
      <c r="H5" s="16">
        <f>SUMPRODUCT(EBITDA!$B$5:$E$5,(Inputs!$B$15:$E$15+$A5),Inputs!$B$16:$E$16)*(1+H$4)-SUMPRODUCT(EBITDA!$B$5:$E$5,(Inputs!$B$15:$E$15+$A5))*Inputs!$B$23-(EBITDA!$B$16+EBITDA!$B$17+EBITDA!$B$18+EBITDA!$B$20)</f>
        <v/>
      </c>
    </row>
    <row r="6">
      <c r="A6" s="27" t="n">
        <v>-0.05</v>
      </c>
      <c r="B6" s="16">
        <f>SUMPRODUCT(EBITDA!$B$5:$E$5,(Inputs!$B$15:$E$15+$A6),Inputs!$B$16:$E$16)*(1+B$4)-SUMPRODUCT(EBITDA!$B$5:$E$5,(Inputs!$B$15:$E$15+$A6))*Inputs!$B$23-(EBITDA!$B$16+EBITDA!$B$17+EBITDA!$B$18+EBITDA!$B$20)</f>
        <v/>
      </c>
      <c r="C6" s="16">
        <f>SUMPRODUCT(EBITDA!$B$5:$E$5,(Inputs!$B$15:$E$15+$A6),Inputs!$B$16:$E$16)*(1+C$4)-SUMPRODUCT(EBITDA!$B$5:$E$5,(Inputs!$B$15:$E$15+$A6))*Inputs!$B$23-(EBITDA!$B$16+EBITDA!$B$17+EBITDA!$B$18+EBITDA!$B$20)</f>
        <v/>
      </c>
      <c r="D6" s="16">
        <f>SUMPRODUCT(EBITDA!$B$5:$E$5,(Inputs!$B$15:$E$15+$A6),Inputs!$B$16:$E$16)*(1+D$4)-SUMPRODUCT(EBITDA!$B$5:$E$5,(Inputs!$B$15:$E$15+$A6))*Inputs!$B$23-(EBITDA!$B$16+EBITDA!$B$17+EBITDA!$B$18+EBITDA!$B$20)</f>
        <v/>
      </c>
      <c r="E6" s="16">
        <f>SUMPRODUCT(EBITDA!$B$5:$E$5,(Inputs!$B$15:$E$15+$A6),Inputs!$B$16:$E$16)*(1+E$4)-SUMPRODUCT(EBITDA!$B$5:$E$5,(Inputs!$B$15:$E$15+$A6))*Inputs!$B$23-(EBITDA!$B$16+EBITDA!$B$17+EBITDA!$B$18+EBITDA!$B$20)</f>
        <v/>
      </c>
      <c r="F6" s="16">
        <f>SUMPRODUCT(EBITDA!$B$5:$E$5,(Inputs!$B$15:$E$15+$A6),Inputs!$B$16:$E$16)*(1+F$4)-SUMPRODUCT(EBITDA!$B$5:$E$5,(Inputs!$B$15:$E$15+$A6))*Inputs!$B$23-(EBITDA!$B$16+EBITDA!$B$17+EBITDA!$B$18+EBITDA!$B$20)</f>
        <v/>
      </c>
      <c r="G6" s="16">
        <f>SUMPRODUCT(EBITDA!$B$5:$E$5,(Inputs!$B$15:$E$15+$A6),Inputs!$B$16:$E$16)*(1+G$4)-SUMPRODUCT(EBITDA!$B$5:$E$5,(Inputs!$B$15:$E$15+$A6))*Inputs!$B$23-(EBITDA!$B$16+EBITDA!$B$17+EBITDA!$B$18+EBITDA!$B$20)</f>
        <v/>
      </c>
      <c r="H6" s="16">
        <f>SUMPRODUCT(EBITDA!$B$5:$E$5,(Inputs!$B$15:$E$15+$A6),Inputs!$B$16:$E$16)*(1+H$4)-SUMPRODUCT(EBITDA!$B$5:$E$5,(Inputs!$B$15:$E$15+$A6))*Inputs!$B$23-(EBITDA!$B$16+EBITDA!$B$17+EBITDA!$B$18+EBITDA!$B$20)</f>
        <v/>
      </c>
    </row>
    <row r="7">
      <c r="A7" s="27" t="n">
        <v>-0.02</v>
      </c>
      <c r="B7" s="16">
        <f>SUMPRODUCT(EBITDA!$B$5:$E$5,(Inputs!$B$15:$E$15+$A7),Inputs!$B$16:$E$16)*(1+B$4)-SUMPRODUCT(EBITDA!$B$5:$E$5,(Inputs!$B$15:$E$15+$A7))*Inputs!$B$23-(EBITDA!$B$16+EBITDA!$B$17+EBITDA!$B$18+EBITDA!$B$20)</f>
        <v/>
      </c>
      <c r="C7" s="16">
        <f>SUMPRODUCT(EBITDA!$B$5:$E$5,(Inputs!$B$15:$E$15+$A7),Inputs!$B$16:$E$16)*(1+C$4)-SUMPRODUCT(EBITDA!$B$5:$E$5,(Inputs!$B$15:$E$15+$A7))*Inputs!$B$23-(EBITDA!$B$16+EBITDA!$B$17+EBITDA!$B$18+EBITDA!$B$20)</f>
        <v/>
      </c>
      <c r="D7" s="16">
        <f>SUMPRODUCT(EBITDA!$B$5:$E$5,(Inputs!$B$15:$E$15+$A7),Inputs!$B$16:$E$16)*(1+D$4)-SUMPRODUCT(EBITDA!$B$5:$E$5,(Inputs!$B$15:$E$15+$A7))*Inputs!$B$23-(EBITDA!$B$16+EBITDA!$B$17+EBITDA!$B$18+EBITDA!$B$20)</f>
        <v/>
      </c>
      <c r="E7" s="16">
        <f>SUMPRODUCT(EBITDA!$B$5:$E$5,(Inputs!$B$15:$E$15+$A7),Inputs!$B$16:$E$16)*(1+E$4)-SUMPRODUCT(EBITDA!$B$5:$E$5,(Inputs!$B$15:$E$15+$A7))*Inputs!$B$23-(EBITDA!$B$16+EBITDA!$B$17+EBITDA!$B$18+EBITDA!$B$20)</f>
        <v/>
      </c>
      <c r="F7" s="16">
        <f>SUMPRODUCT(EBITDA!$B$5:$E$5,(Inputs!$B$15:$E$15+$A7),Inputs!$B$16:$E$16)*(1+F$4)-SUMPRODUCT(EBITDA!$B$5:$E$5,(Inputs!$B$15:$E$15+$A7))*Inputs!$B$23-(EBITDA!$B$16+EBITDA!$B$17+EBITDA!$B$18+EBITDA!$B$20)</f>
        <v/>
      </c>
      <c r="G7" s="16">
        <f>SUMPRODUCT(EBITDA!$B$5:$E$5,(Inputs!$B$15:$E$15+$A7),Inputs!$B$16:$E$16)*(1+G$4)-SUMPRODUCT(EBITDA!$B$5:$E$5,(Inputs!$B$15:$E$15+$A7))*Inputs!$B$23-(EBITDA!$B$16+EBITDA!$B$17+EBITDA!$B$18+EBITDA!$B$20)</f>
        <v/>
      </c>
      <c r="H7" s="16">
        <f>SUMPRODUCT(EBITDA!$B$5:$E$5,(Inputs!$B$15:$E$15+$A7),Inputs!$B$16:$E$16)*(1+H$4)-SUMPRODUCT(EBITDA!$B$5:$E$5,(Inputs!$B$15:$E$15+$A7))*Inputs!$B$23-(EBITDA!$B$16+EBITDA!$B$17+EBITDA!$B$18+EBITDA!$B$20)</f>
        <v/>
      </c>
    </row>
    <row r="8">
      <c r="A8" s="27" t="n">
        <v>0</v>
      </c>
      <c r="B8" s="16">
        <f>SUMPRODUCT(EBITDA!$B$5:$E$5,(Inputs!$B$15:$E$15+$A8),Inputs!$B$16:$E$16)*(1+B$4)-SUMPRODUCT(EBITDA!$B$5:$E$5,(Inputs!$B$15:$E$15+$A8))*Inputs!$B$23-(EBITDA!$B$16+EBITDA!$B$17+EBITDA!$B$18+EBITDA!$B$20)</f>
        <v/>
      </c>
      <c r="C8" s="16">
        <f>SUMPRODUCT(EBITDA!$B$5:$E$5,(Inputs!$B$15:$E$15+$A8),Inputs!$B$16:$E$16)*(1+C$4)-SUMPRODUCT(EBITDA!$B$5:$E$5,(Inputs!$B$15:$E$15+$A8))*Inputs!$B$23-(EBITDA!$B$16+EBITDA!$B$17+EBITDA!$B$18+EBITDA!$B$20)</f>
        <v/>
      </c>
      <c r="D8" s="16">
        <f>SUMPRODUCT(EBITDA!$B$5:$E$5,(Inputs!$B$15:$E$15+$A8),Inputs!$B$16:$E$16)*(1+D$4)-SUMPRODUCT(EBITDA!$B$5:$E$5,(Inputs!$B$15:$E$15+$A8))*Inputs!$B$23-(EBITDA!$B$16+EBITDA!$B$17+EBITDA!$B$18+EBITDA!$B$20)</f>
        <v/>
      </c>
      <c r="E8" s="28">
        <f>SUMPRODUCT(EBITDA!$B$5:$E$5,(Inputs!$B$15:$E$15+$A8),Inputs!$B$16:$E$16)*(1+E$4)-SUMPRODUCT(EBITDA!$B$5:$E$5,(Inputs!$B$15:$E$15+$A8))*Inputs!$B$23-(EBITDA!$B$16+EBITDA!$B$17+EBITDA!$B$18+EBITDA!$B$20)</f>
        <v/>
      </c>
      <c r="F8" s="16">
        <f>SUMPRODUCT(EBITDA!$B$5:$E$5,(Inputs!$B$15:$E$15+$A8),Inputs!$B$16:$E$16)*(1+F$4)-SUMPRODUCT(EBITDA!$B$5:$E$5,(Inputs!$B$15:$E$15+$A8))*Inputs!$B$23-(EBITDA!$B$16+EBITDA!$B$17+EBITDA!$B$18+EBITDA!$B$20)</f>
        <v/>
      </c>
      <c r="G8" s="16">
        <f>SUMPRODUCT(EBITDA!$B$5:$E$5,(Inputs!$B$15:$E$15+$A8),Inputs!$B$16:$E$16)*(1+G$4)-SUMPRODUCT(EBITDA!$B$5:$E$5,(Inputs!$B$15:$E$15+$A8))*Inputs!$B$23-(EBITDA!$B$16+EBITDA!$B$17+EBITDA!$B$18+EBITDA!$B$20)</f>
        <v/>
      </c>
      <c r="H8" s="16">
        <f>SUMPRODUCT(EBITDA!$B$5:$E$5,(Inputs!$B$15:$E$15+$A8),Inputs!$B$16:$E$16)*(1+H$4)-SUMPRODUCT(EBITDA!$B$5:$E$5,(Inputs!$B$15:$E$15+$A8))*Inputs!$B$23-(EBITDA!$B$16+EBITDA!$B$17+EBITDA!$B$18+EBITDA!$B$20)</f>
        <v/>
      </c>
    </row>
    <row r="9">
      <c r="A9" s="27" t="n">
        <v>0.02</v>
      </c>
      <c r="B9" s="16">
        <f>SUMPRODUCT(EBITDA!$B$5:$E$5,(Inputs!$B$15:$E$15+$A9),Inputs!$B$16:$E$16)*(1+B$4)-SUMPRODUCT(EBITDA!$B$5:$E$5,(Inputs!$B$15:$E$15+$A9))*Inputs!$B$23-(EBITDA!$B$16+EBITDA!$B$17+EBITDA!$B$18+EBITDA!$B$20)</f>
        <v/>
      </c>
      <c r="C9" s="16">
        <f>SUMPRODUCT(EBITDA!$B$5:$E$5,(Inputs!$B$15:$E$15+$A9),Inputs!$B$16:$E$16)*(1+C$4)-SUMPRODUCT(EBITDA!$B$5:$E$5,(Inputs!$B$15:$E$15+$A9))*Inputs!$B$23-(EBITDA!$B$16+EBITDA!$B$17+EBITDA!$B$18+EBITDA!$B$20)</f>
        <v/>
      </c>
      <c r="D9" s="16">
        <f>SUMPRODUCT(EBITDA!$B$5:$E$5,(Inputs!$B$15:$E$15+$A9),Inputs!$B$16:$E$16)*(1+D$4)-SUMPRODUCT(EBITDA!$B$5:$E$5,(Inputs!$B$15:$E$15+$A9))*Inputs!$B$23-(EBITDA!$B$16+EBITDA!$B$17+EBITDA!$B$18+EBITDA!$B$20)</f>
        <v/>
      </c>
      <c r="E9" s="16">
        <f>SUMPRODUCT(EBITDA!$B$5:$E$5,(Inputs!$B$15:$E$15+$A9),Inputs!$B$16:$E$16)*(1+E$4)-SUMPRODUCT(EBITDA!$B$5:$E$5,(Inputs!$B$15:$E$15+$A9))*Inputs!$B$23-(EBITDA!$B$16+EBITDA!$B$17+EBITDA!$B$18+EBITDA!$B$20)</f>
        <v/>
      </c>
      <c r="F9" s="16">
        <f>SUMPRODUCT(EBITDA!$B$5:$E$5,(Inputs!$B$15:$E$15+$A9),Inputs!$B$16:$E$16)*(1+F$4)-SUMPRODUCT(EBITDA!$B$5:$E$5,(Inputs!$B$15:$E$15+$A9))*Inputs!$B$23-(EBITDA!$B$16+EBITDA!$B$17+EBITDA!$B$18+EBITDA!$B$20)</f>
        <v/>
      </c>
      <c r="G9" s="16">
        <f>SUMPRODUCT(EBITDA!$B$5:$E$5,(Inputs!$B$15:$E$15+$A9),Inputs!$B$16:$E$16)*(1+G$4)-SUMPRODUCT(EBITDA!$B$5:$E$5,(Inputs!$B$15:$E$15+$A9))*Inputs!$B$23-(EBITDA!$B$16+EBITDA!$B$17+EBITDA!$B$18+EBITDA!$B$20)</f>
        <v/>
      </c>
      <c r="H9" s="16">
        <f>SUMPRODUCT(EBITDA!$B$5:$E$5,(Inputs!$B$15:$E$15+$A9),Inputs!$B$16:$E$16)*(1+H$4)-SUMPRODUCT(EBITDA!$B$5:$E$5,(Inputs!$B$15:$E$15+$A9))*Inputs!$B$23-(EBITDA!$B$16+EBITDA!$B$17+EBITDA!$B$18+EBITDA!$B$20)</f>
        <v/>
      </c>
    </row>
    <row r="10">
      <c r="A10" s="27" t="n">
        <v>0.05</v>
      </c>
      <c r="B10" s="16">
        <f>SUMPRODUCT(EBITDA!$B$5:$E$5,(Inputs!$B$15:$E$15+$A10),Inputs!$B$16:$E$16)*(1+B$4)-SUMPRODUCT(EBITDA!$B$5:$E$5,(Inputs!$B$15:$E$15+$A10))*Inputs!$B$23-(EBITDA!$B$16+EBITDA!$B$17+EBITDA!$B$18+EBITDA!$B$20)</f>
        <v/>
      </c>
      <c r="C10" s="16">
        <f>SUMPRODUCT(EBITDA!$B$5:$E$5,(Inputs!$B$15:$E$15+$A10),Inputs!$B$16:$E$16)*(1+C$4)-SUMPRODUCT(EBITDA!$B$5:$E$5,(Inputs!$B$15:$E$15+$A10))*Inputs!$B$23-(EBITDA!$B$16+EBITDA!$B$17+EBITDA!$B$18+EBITDA!$B$20)</f>
        <v/>
      </c>
      <c r="D10" s="16">
        <f>SUMPRODUCT(EBITDA!$B$5:$E$5,(Inputs!$B$15:$E$15+$A10),Inputs!$B$16:$E$16)*(1+D$4)-SUMPRODUCT(EBITDA!$B$5:$E$5,(Inputs!$B$15:$E$15+$A10))*Inputs!$B$23-(EBITDA!$B$16+EBITDA!$B$17+EBITDA!$B$18+EBITDA!$B$20)</f>
        <v/>
      </c>
      <c r="E10" s="16">
        <f>SUMPRODUCT(EBITDA!$B$5:$E$5,(Inputs!$B$15:$E$15+$A10),Inputs!$B$16:$E$16)*(1+E$4)-SUMPRODUCT(EBITDA!$B$5:$E$5,(Inputs!$B$15:$E$15+$A10))*Inputs!$B$23-(EBITDA!$B$16+EBITDA!$B$17+EBITDA!$B$18+EBITDA!$B$20)</f>
        <v/>
      </c>
      <c r="F10" s="16">
        <f>SUMPRODUCT(EBITDA!$B$5:$E$5,(Inputs!$B$15:$E$15+$A10),Inputs!$B$16:$E$16)*(1+F$4)-SUMPRODUCT(EBITDA!$B$5:$E$5,(Inputs!$B$15:$E$15+$A10))*Inputs!$B$23-(EBITDA!$B$16+EBITDA!$B$17+EBITDA!$B$18+EBITDA!$B$20)</f>
        <v/>
      </c>
      <c r="G10" s="16">
        <f>SUMPRODUCT(EBITDA!$B$5:$E$5,(Inputs!$B$15:$E$15+$A10),Inputs!$B$16:$E$16)*(1+G$4)-SUMPRODUCT(EBITDA!$B$5:$E$5,(Inputs!$B$15:$E$15+$A10))*Inputs!$B$23-(EBITDA!$B$16+EBITDA!$B$17+EBITDA!$B$18+EBITDA!$B$20)</f>
        <v/>
      </c>
      <c r="H10" s="16">
        <f>SUMPRODUCT(EBITDA!$B$5:$E$5,(Inputs!$B$15:$E$15+$A10),Inputs!$B$16:$E$16)*(1+H$4)-SUMPRODUCT(EBITDA!$B$5:$E$5,(Inputs!$B$15:$E$15+$A10))*Inputs!$B$23-(EBITDA!$B$16+EBITDA!$B$17+EBITDA!$B$18+EBITDA!$B$20)</f>
        <v/>
      </c>
    </row>
    <row r="11">
      <c r="A11" s="27" t="n">
        <v>0.1</v>
      </c>
      <c r="B11" s="16">
        <f>SUMPRODUCT(EBITDA!$B$5:$E$5,(Inputs!$B$15:$E$15+$A11),Inputs!$B$16:$E$16)*(1+B$4)-SUMPRODUCT(EBITDA!$B$5:$E$5,(Inputs!$B$15:$E$15+$A11))*Inputs!$B$23-(EBITDA!$B$16+EBITDA!$B$17+EBITDA!$B$18+EBITDA!$B$20)</f>
        <v/>
      </c>
      <c r="C11" s="16">
        <f>SUMPRODUCT(EBITDA!$B$5:$E$5,(Inputs!$B$15:$E$15+$A11),Inputs!$B$16:$E$16)*(1+C$4)-SUMPRODUCT(EBITDA!$B$5:$E$5,(Inputs!$B$15:$E$15+$A11))*Inputs!$B$23-(EBITDA!$B$16+EBITDA!$B$17+EBITDA!$B$18+EBITDA!$B$20)</f>
        <v/>
      </c>
      <c r="D11" s="16">
        <f>SUMPRODUCT(EBITDA!$B$5:$E$5,(Inputs!$B$15:$E$15+$A11),Inputs!$B$16:$E$16)*(1+D$4)-SUMPRODUCT(EBITDA!$B$5:$E$5,(Inputs!$B$15:$E$15+$A11))*Inputs!$B$23-(EBITDA!$B$16+EBITDA!$B$17+EBITDA!$B$18+EBITDA!$B$20)</f>
        <v/>
      </c>
      <c r="E11" s="16">
        <f>SUMPRODUCT(EBITDA!$B$5:$E$5,(Inputs!$B$15:$E$15+$A11),Inputs!$B$16:$E$16)*(1+E$4)-SUMPRODUCT(EBITDA!$B$5:$E$5,(Inputs!$B$15:$E$15+$A11))*Inputs!$B$23-(EBITDA!$B$16+EBITDA!$B$17+EBITDA!$B$18+EBITDA!$B$20)</f>
        <v/>
      </c>
      <c r="F11" s="16">
        <f>SUMPRODUCT(EBITDA!$B$5:$E$5,(Inputs!$B$15:$E$15+$A11),Inputs!$B$16:$E$16)*(1+F$4)-SUMPRODUCT(EBITDA!$B$5:$E$5,(Inputs!$B$15:$E$15+$A11))*Inputs!$B$23-(EBITDA!$B$16+EBITDA!$B$17+EBITDA!$B$18+EBITDA!$B$20)</f>
        <v/>
      </c>
      <c r="G11" s="16">
        <f>SUMPRODUCT(EBITDA!$B$5:$E$5,(Inputs!$B$15:$E$15+$A11),Inputs!$B$16:$E$16)*(1+G$4)-SUMPRODUCT(EBITDA!$B$5:$E$5,(Inputs!$B$15:$E$15+$A11))*Inputs!$B$23-(EBITDA!$B$16+EBITDA!$B$17+EBITDA!$B$18+EBITDA!$B$20)</f>
        <v/>
      </c>
      <c r="H11" s="16">
        <f>SUMPRODUCT(EBITDA!$B$5:$E$5,(Inputs!$B$15:$E$15+$A11),Inputs!$B$16:$E$16)*(1+H$4)-SUMPRODUCT(EBITDA!$B$5:$E$5,(Inputs!$B$15:$E$15+$A11))*Inputs!$B$23-(EBITDA!$B$16+EBITDA!$B$17+EBITDA!$B$18+EBITDA!$B$20)</f>
        <v/>
      </c>
    </row>
    <row r="13">
      <c r="A13" s="4" t="inlineStr">
        <is>
          <t>The yellow cell equals EBITDA on the EBITDA sheet: a check that the grid is built correctly.</t>
        </is>
      </c>
    </row>
    <row r="14">
      <c r="A14" s="2" t="inlineStr">
        <is>
          <t>Check (should be 0)</t>
        </is>
      </c>
      <c r="B14" s="19">
        <f>ROUND(E8-EBITDA!B21,0)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Bid · price, expected cost and the client's net cost</t>
        </is>
      </c>
    </row>
    <row r="2">
      <c r="A2" s="4" t="inlineStr">
        <is>
          <t>Shots and mix are inputs. Days per shot are the studio's bid norms; the overrun factor is the median show-level overrun on delivered shows.</t>
        </is>
      </c>
    </row>
    <row r="4">
      <c r="A4" s="3" t="inlineStr">
        <is>
          <t>Shots by complexity</t>
        </is>
      </c>
      <c r="D4" s="3" t="inlineStr">
        <is>
          <t>Show team assumptions</t>
        </is>
      </c>
    </row>
    <row r="5">
      <c r="A5" s="5" t="inlineStr"/>
      <c r="B5" s="6" t="inlineStr">
        <is>
          <t>Simple</t>
        </is>
      </c>
      <c r="C5" s="6" t="inlineStr">
        <is>
          <t>Medium</t>
        </is>
      </c>
      <c r="D5" s="6" t="inlineStr">
        <is>
          <t>Complex</t>
        </is>
      </c>
      <c r="E5" s="6" t="inlineStr">
        <is>
          <t>Hero</t>
        </is>
      </c>
      <c r="F5" s="2" t="inlineStr">
        <is>
          <t>Production days (% of artist days)</t>
        </is>
      </c>
      <c r="I5" s="10" t="n">
        <v>0.1</v>
      </c>
    </row>
    <row r="6">
      <c r="A6" s="2" t="inlineStr">
        <is>
          <t>Shots</t>
        </is>
      </c>
      <c r="B6" s="9" t="n">
        <v>140</v>
      </c>
      <c r="C6" s="9" t="n">
        <v>210</v>
      </c>
      <c r="D6" s="9" t="n">
        <v>110</v>
      </c>
      <c r="E6" s="9" t="n">
        <v>30</v>
      </c>
      <c r="F6" s="2" t="inlineStr">
        <is>
          <t>Supervision days (% of artist days)</t>
        </is>
      </c>
      <c r="I6" s="10" t="n">
        <v>0.04</v>
      </c>
    </row>
    <row r="7">
      <c r="A7" s="2" t="inlineStr">
        <is>
          <t>Share of shots with CG</t>
        </is>
      </c>
      <c r="B7" s="10" t="n">
        <v>0.45</v>
      </c>
      <c r="F7" s="2" t="inlineStr">
        <is>
          <t>Production day rate (£)</t>
        </is>
      </c>
      <c r="I7" s="14" t="n">
        <v>520</v>
      </c>
    </row>
    <row r="8">
      <c r="A8" s="2" t="inlineStr">
        <is>
          <t>Discount off rate card</t>
        </is>
      </c>
      <c r="B8" s="10" t="n">
        <v>0.08</v>
      </c>
      <c r="F8" s="2" t="inlineStr">
        <is>
          <t>Supervision day rate (£)</t>
        </is>
      </c>
      <c r="I8" s="14" t="n">
        <v>1050</v>
      </c>
    </row>
    <row r="9">
      <c r="F9" s="2" t="inlineStr">
        <is>
          <t>Show-team cost ÷ Bournemouth comp cost</t>
        </is>
      </c>
      <c r="I9" s="8" t="n">
        <v>1.3</v>
      </c>
    </row>
    <row r="10">
      <c r="A10" s="3" t="inlineStr">
        <is>
          <t>Department norms and site mix</t>
        </is>
      </c>
      <c r="F10" s="2" t="inlineStr">
        <is>
          <t>Show-team overrun factor</t>
        </is>
      </c>
      <c r="I10" s="8" t="n">
        <v>1.1</v>
      </c>
    </row>
    <row r="11">
      <c r="A11" s="5" t="inlineStr">
        <is>
          <t>Department</t>
        </is>
      </c>
      <c r="B11" s="6" t="inlineStr">
        <is>
          <t>Days Simple</t>
        </is>
      </c>
      <c r="C11" s="6" t="inlineStr">
        <is>
          <t>Days Medium</t>
        </is>
      </c>
      <c r="D11" s="6" t="inlineStr">
        <is>
          <t>Days Complex</t>
        </is>
      </c>
      <c r="E11" s="6" t="inlineStr">
        <is>
          <t>Days Hero</t>
        </is>
      </c>
      <c r="F11" s="6" t="inlineStr">
        <is>
          <t>Need: 2D shot</t>
        </is>
      </c>
      <c r="G11" s="6" t="inlineStr">
        <is>
          <t>Need: CG shot</t>
        </is>
      </c>
      <c r="H11" s="6" t="inlineStr">
        <is>
          <t>Overrun factor (P50)</t>
        </is>
      </c>
      <c r="I11" s="6" t="inlineStr">
        <is>
          <t>Mumbai share</t>
        </is>
      </c>
      <c r="J11" s="6" t="inlineStr">
        <is>
          <t>Montréal share</t>
        </is>
      </c>
    </row>
    <row r="12">
      <c r="A12" s="2" t="inlineStr">
        <is>
          <t>Compositing</t>
        </is>
      </c>
      <c r="B12" s="8" t="n">
        <v>1.5</v>
      </c>
      <c r="C12" s="8" t="n">
        <v>3.5</v>
      </c>
      <c r="D12" s="8" t="n">
        <v>7</v>
      </c>
      <c r="E12" s="8" t="n">
        <v>13</v>
      </c>
      <c r="F12" s="8" t="n">
        <v>1</v>
      </c>
      <c r="G12" s="8" t="n">
        <v>1</v>
      </c>
      <c r="H12" s="8" t="n">
        <v>1.13</v>
      </c>
      <c r="I12" s="10" t="n">
        <v>0.3</v>
      </c>
      <c r="J12" s="10" t="n">
        <v>0.1</v>
      </c>
    </row>
    <row r="13">
      <c r="A13" s="2" t="inlineStr">
        <is>
          <t>Roto &amp; Paint</t>
        </is>
      </c>
      <c r="B13" s="8" t="n">
        <v>1</v>
      </c>
      <c r="C13" s="8" t="n">
        <v>2.5</v>
      </c>
      <c r="D13" s="8" t="n">
        <v>5</v>
      </c>
      <c r="E13" s="8" t="n">
        <v>8</v>
      </c>
      <c r="F13" s="8" t="n">
        <v>0.7</v>
      </c>
      <c r="G13" s="8" t="n">
        <v>0.5</v>
      </c>
      <c r="H13" s="8" t="n">
        <v>1.16</v>
      </c>
      <c r="I13" s="10" t="n">
        <v>0.8</v>
      </c>
      <c r="J13" s="10" t="n">
        <v>0</v>
      </c>
    </row>
    <row r="14">
      <c r="A14" s="2" t="inlineStr">
        <is>
          <t>Matchmove</t>
        </is>
      </c>
      <c r="B14" s="8" t="n">
        <v>0.5</v>
      </c>
      <c r="C14" s="8" t="n">
        <v>1</v>
      </c>
      <c r="D14" s="8" t="n">
        <v>2</v>
      </c>
      <c r="E14" s="8" t="n">
        <v>3</v>
      </c>
      <c r="F14" s="8" t="n">
        <v>0.45</v>
      </c>
      <c r="G14" s="8" t="n">
        <v>0.95</v>
      </c>
      <c r="H14" s="8" t="n">
        <v>1.1</v>
      </c>
      <c r="I14" s="10" t="n">
        <v>0.7</v>
      </c>
      <c r="J14" s="10" t="n">
        <v>0</v>
      </c>
    </row>
    <row r="15">
      <c r="A15" s="2" t="inlineStr">
        <is>
          <t>Environments</t>
        </is>
      </c>
      <c r="B15" s="8" t="n">
        <v>0</v>
      </c>
      <c r="C15" s="8" t="n">
        <v>1</v>
      </c>
      <c r="D15" s="8" t="n">
        <v>3</v>
      </c>
      <c r="E15" s="8" t="n">
        <v>6</v>
      </c>
      <c r="F15" s="8" t="n">
        <v>0.15</v>
      </c>
      <c r="G15" s="8" t="n">
        <v>0.35</v>
      </c>
      <c r="H15" s="8" t="n">
        <v>1.09</v>
      </c>
      <c r="I15" s="10" t="n">
        <v>0.15</v>
      </c>
      <c r="J15" s="10" t="n">
        <v>0.1</v>
      </c>
    </row>
    <row r="16">
      <c r="A16" s="2" t="inlineStr">
        <is>
          <t>Animation</t>
        </is>
      </c>
      <c r="B16" s="8" t="n">
        <v>0</v>
      </c>
      <c r="C16" s="8" t="n">
        <v>2</v>
      </c>
      <c r="D16" s="8" t="n">
        <v>5</v>
      </c>
      <c r="E16" s="8" t="n">
        <v>10</v>
      </c>
      <c r="F16" s="8" t="n">
        <v>0</v>
      </c>
      <c r="G16" s="8" t="n">
        <v>0.55</v>
      </c>
      <c r="H16" s="8" t="n">
        <v>1.23</v>
      </c>
      <c r="I16" s="10" t="n">
        <v>0.2</v>
      </c>
      <c r="J16" s="10" t="n">
        <v>0.1</v>
      </c>
    </row>
    <row r="17">
      <c r="A17" s="2" t="inlineStr">
        <is>
          <t>FX</t>
        </is>
      </c>
      <c r="B17" s="8" t="n">
        <v>0</v>
      </c>
      <c r="C17" s="8" t="n">
        <v>1.5</v>
      </c>
      <c r="D17" s="8" t="n">
        <v>6</v>
      </c>
      <c r="E17" s="8" t="n">
        <v>14</v>
      </c>
      <c r="F17" s="8" t="n">
        <v>0</v>
      </c>
      <c r="G17" s="8" t="n">
        <v>0.4</v>
      </c>
      <c r="H17" s="8" t="n">
        <v>1.14</v>
      </c>
      <c r="I17" s="10" t="n">
        <v>0</v>
      </c>
      <c r="J17" s="10" t="n">
        <v>0.25</v>
      </c>
    </row>
    <row r="18">
      <c r="A18" s="2" t="inlineStr">
        <is>
          <t>Lighting</t>
        </is>
      </c>
      <c r="B18" s="8" t="n">
        <v>0</v>
      </c>
      <c r="C18" s="8" t="n">
        <v>1.5</v>
      </c>
      <c r="D18" s="8" t="n">
        <v>4</v>
      </c>
      <c r="E18" s="8" t="n">
        <v>8</v>
      </c>
      <c r="F18" s="8" t="n">
        <v>0</v>
      </c>
      <c r="G18" s="8" t="n">
        <v>1</v>
      </c>
      <c r="H18" s="8" t="n">
        <v>1.13</v>
      </c>
      <c r="I18" s="10" t="n">
        <v>0.3</v>
      </c>
      <c r="J18" s="10" t="n">
        <v>0.15</v>
      </c>
    </row>
    <row r="20">
      <c r="A20" s="3" t="inlineStr">
        <is>
          <t>Result by department</t>
        </is>
      </c>
    </row>
    <row r="21">
      <c r="A21" s="5" t="inlineStr">
        <is>
          <t>Department</t>
        </is>
      </c>
      <c r="B21" s="6" t="inlineStr">
        <is>
          <t>Bid days</t>
        </is>
      </c>
      <c r="C21" s="6" t="inlineStr">
        <is>
          <t>Expected days</t>
        </is>
      </c>
      <c r="D21" s="6" t="inlineStr">
        <is>
          <t>Price (after discount)</t>
        </is>
      </c>
      <c r="E21" s="6" t="inlineStr">
        <is>
          <t>Expected cost</t>
        </is>
      </c>
      <c r="F21" s="6" t="inlineStr">
        <is>
          <t>Margin</t>
        </is>
      </c>
      <c r="G21" s="6" t="inlineStr">
        <is>
          <t>Margin %</t>
        </is>
      </c>
      <c r="H21" s="6" t="inlineStr">
        <is>
          <t>UK-incurred price</t>
        </is>
      </c>
      <c r="I21" s="6" t="inlineStr">
        <is>
          <t>Montréal price</t>
        </is>
      </c>
      <c r="J21" s="6" t="inlineStr"/>
    </row>
    <row r="22">
      <c r="A22" s="2" t="inlineStr">
        <is>
          <t>Compositing</t>
        </is>
      </c>
      <c r="B22" s="29">
        <f>SUMPRODUCT($B$6:$E$6,B12:E12)*($B$7*G12+(1-$B$7)*F12)</f>
        <v/>
      </c>
      <c r="C22" s="29">
        <f>B22*H12</f>
        <v/>
      </c>
      <c r="D22" s="16">
        <f>B22*((1-I12-J12)*'Rate card'!$B$5+J12*'Rate card'!$B$5+I12*'Rate card'!$C$5)*(1-$B$8)</f>
        <v/>
      </c>
      <c r="E22" s="16">
        <f>C22*((1-I12-J12)*'Rate card'!$E$5+J12*'Rate card'!$G$5+I12*'Rate card'!$H$5)</f>
        <v/>
      </c>
      <c r="F22" s="16">
        <f>D22-E22</f>
        <v/>
      </c>
      <c r="G22" s="17">
        <f>IF(D22=0,0,F22/D22)</f>
        <v/>
      </c>
      <c r="H22" s="16">
        <f>B22*(1-I12-J12)*'Rate card'!$B$5*(1-$B$8)</f>
        <v/>
      </c>
      <c r="I22" s="16">
        <f>B22*J12*'Rate card'!$B$5*(1-$B$8)</f>
        <v/>
      </c>
    </row>
    <row r="23">
      <c r="A23" s="2" t="inlineStr">
        <is>
          <t>Roto &amp; Paint</t>
        </is>
      </c>
      <c r="B23" s="29">
        <f>SUMPRODUCT($B$6:$E$6,B13:E13)*($B$7*G13+(1-$B$7)*F13)</f>
        <v/>
      </c>
      <c r="C23" s="29">
        <f>B23*H13</f>
        <v/>
      </c>
      <c r="D23" s="16">
        <f>B23*((1-I13-J13)*'Rate card'!$B$6+J13*'Rate card'!$B$6+I13*'Rate card'!$C$6)*(1-$B$8)</f>
        <v/>
      </c>
      <c r="E23" s="16">
        <f>C23*((1-I13-J13)*'Rate card'!$E$6+J13*'Rate card'!$G$6+I13*'Rate card'!$H$6)</f>
        <v/>
      </c>
      <c r="F23" s="16">
        <f>D23-E23</f>
        <v/>
      </c>
      <c r="G23" s="17">
        <f>IF(D23=0,0,F23/D23)</f>
        <v/>
      </c>
      <c r="H23" s="16">
        <f>B23*(1-I13-J13)*'Rate card'!$B$6*(1-$B$8)</f>
        <v/>
      </c>
      <c r="I23" s="16">
        <f>B23*J13*'Rate card'!$B$6*(1-$B$8)</f>
        <v/>
      </c>
    </row>
    <row r="24">
      <c r="A24" s="2" t="inlineStr">
        <is>
          <t>Matchmove</t>
        </is>
      </c>
      <c r="B24" s="29">
        <f>SUMPRODUCT($B$6:$E$6,B14:E14)*($B$7*G14+(1-$B$7)*F14)</f>
        <v/>
      </c>
      <c r="C24" s="29">
        <f>B24*H14</f>
        <v/>
      </c>
      <c r="D24" s="16">
        <f>B24*((1-I14-J14)*'Rate card'!$B$7+J14*'Rate card'!$B$7+I14*'Rate card'!$C$7)*(1-$B$8)</f>
        <v/>
      </c>
      <c r="E24" s="16">
        <f>C24*((1-I14-J14)*'Rate card'!$E$7+J14*'Rate card'!$G$7+I14*'Rate card'!$H$7)</f>
        <v/>
      </c>
      <c r="F24" s="16">
        <f>D24-E24</f>
        <v/>
      </c>
      <c r="G24" s="17">
        <f>IF(D24=0,0,F24/D24)</f>
        <v/>
      </c>
      <c r="H24" s="16">
        <f>B24*(1-I14-J14)*'Rate card'!$B$7*(1-$B$8)</f>
        <v/>
      </c>
      <c r="I24" s="16">
        <f>B24*J14*'Rate card'!$B$7*(1-$B$8)</f>
        <v/>
      </c>
    </row>
    <row r="25">
      <c r="A25" s="2" t="inlineStr">
        <is>
          <t>Environments</t>
        </is>
      </c>
      <c r="B25" s="29">
        <f>SUMPRODUCT($B$6:$E$6,B15:E15)*($B$7*G15+(1-$B$7)*F15)</f>
        <v/>
      </c>
      <c r="C25" s="29">
        <f>B25*H15</f>
        <v/>
      </c>
      <c r="D25" s="16">
        <f>B25*((1-I15-J15)*'Rate card'!$B$9+J15*'Rate card'!$B$9+I15*'Rate card'!$C$9)*(1-$B$8)</f>
        <v/>
      </c>
      <c r="E25" s="16">
        <f>C25*((1-I15-J15)*'Rate card'!$E$9+J15*'Rate card'!$G$9+I15*'Rate card'!$H$9)</f>
        <v/>
      </c>
      <c r="F25" s="16">
        <f>D25-E25</f>
        <v/>
      </c>
      <c r="G25" s="17">
        <f>IF(D25=0,0,F25/D25)</f>
        <v/>
      </c>
      <c r="H25" s="16">
        <f>B25*(1-I15-J15)*'Rate card'!$B$9*(1-$B$8)</f>
        <v/>
      </c>
      <c r="I25" s="16">
        <f>B25*J15*'Rate card'!$B$9*(1-$B$8)</f>
        <v/>
      </c>
    </row>
    <row r="26">
      <c r="A26" s="2" t="inlineStr">
        <is>
          <t>Animation</t>
        </is>
      </c>
      <c r="B26" s="29">
        <f>SUMPRODUCT($B$6:$E$6,B16:E16)*($B$7*G16+(1-$B$7)*F16)</f>
        <v/>
      </c>
      <c r="C26" s="29">
        <f>B26*H16</f>
        <v/>
      </c>
      <c r="D26" s="16">
        <f>B26*((1-I16-J16)*'Rate card'!$B$10+J16*'Rate card'!$B$10+I16*'Rate card'!$C$10)*(1-$B$8)</f>
        <v/>
      </c>
      <c r="E26" s="16">
        <f>C26*((1-I16-J16)*'Rate card'!$E$10+J16*'Rate card'!$G$10+I16*'Rate card'!$H$10)</f>
        <v/>
      </c>
      <c r="F26" s="16">
        <f>D26-E26</f>
        <v/>
      </c>
      <c r="G26" s="17">
        <f>IF(D26=0,0,F26/D26)</f>
        <v/>
      </c>
      <c r="H26" s="16">
        <f>B26*(1-I16-J16)*'Rate card'!$B$10*(1-$B$8)</f>
        <v/>
      </c>
      <c r="I26" s="16">
        <f>B26*J16*'Rate card'!$B$10*(1-$B$8)</f>
        <v/>
      </c>
    </row>
    <row r="27">
      <c r="A27" s="2" t="inlineStr">
        <is>
          <t>FX</t>
        </is>
      </c>
      <c r="B27" s="29">
        <f>SUMPRODUCT($B$6:$E$6,B17:E17)*($B$7*G17+(1-$B$7)*F17)</f>
        <v/>
      </c>
      <c r="C27" s="29">
        <f>B27*H17</f>
        <v/>
      </c>
      <c r="D27" s="16">
        <f>B27*((1-I17-J17)*'Rate card'!$B$11+J17*'Rate card'!$B$11+I17*'Rate card'!$C$11)*(1-$B$8)</f>
        <v/>
      </c>
      <c r="E27" s="16">
        <f>C27*((1-I17-J17)*'Rate card'!$E$11+J17*'Rate card'!$G$11+I17*'Rate card'!$H$11)</f>
        <v/>
      </c>
      <c r="F27" s="16">
        <f>D27-E27</f>
        <v/>
      </c>
      <c r="G27" s="17">
        <f>IF(D27=0,0,F27/D27)</f>
        <v/>
      </c>
      <c r="H27" s="16">
        <f>B27*(1-I17-J17)*'Rate card'!$B$11*(1-$B$8)</f>
        <v/>
      </c>
      <c r="I27" s="16">
        <f>B27*J17*'Rate card'!$B$11*(1-$B$8)</f>
        <v/>
      </c>
    </row>
    <row r="28">
      <c r="A28" s="2" t="inlineStr">
        <is>
          <t>Lighting</t>
        </is>
      </c>
      <c r="B28" s="29">
        <f>SUMPRODUCT($B$6:$E$6,B18:E18)*($B$7*G18+(1-$B$7)*F18)</f>
        <v/>
      </c>
      <c r="C28" s="29">
        <f>B28*H18</f>
        <v/>
      </c>
      <c r="D28" s="16">
        <f>B28*((1-I18-J18)*'Rate card'!$B$12+J18*'Rate card'!$B$12+I18*'Rate card'!$C$12)*(1-$B$8)</f>
        <v/>
      </c>
      <c r="E28" s="16">
        <f>C28*((1-I18-J18)*'Rate card'!$E$12+J18*'Rate card'!$G$12+I18*'Rate card'!$H$12)</f>
        <v/>
      </c>
      <c r="F28" s="16">
        <f>D28-E28</f>
        <v/>
      </c>
      <c r="G28" s="17">
        <f>IF(D28=0,0,F28/D28)</f>
        <v/>
      </c>
      <c r="H28" s="16">
        <f>B28*(1-I18-J18)*'Rate card'!$B$12*(1-$B$8)</f>
        <v/>
      </c>
      <c r="I28" s="16">
        <f>B28*J18*'Rate card'!$B$12*(1-$B$8)</f>
        <v/>
      </c>
    </row>
    <row r="29">
      <c r="A29" s="2" t="inlineStr">
        <is>
          <t>Production &amp; supervision</t>
        </is>
      </c>
      <c r="B29" s="29">
        <f>SUM(B22:B28)*($I$5+$I$6)</f>
        <v/>
      </c>
      <c r="C29" s="29">
        <f>B29*$I$10</f>
        <v/>
      </c>
      <c r="D29" s="16">
        <f>SUM(B22:B28)*($I$5*$I$7+$I$6*$I$8)*(1-$B$8)</f>
        <v/>
      </c>
      <c r="E29" s="16">
        <f>C29*'Rate card'!$E$5*$I$9</f>
        <v/>
      </c>
      <c r="F29" s="16">
        <f>D29-E29</f>
        <v/>
      </c>
      <c r="G29" s="17">
        <f>IF(D29=0,0,F29/D29)</f>
        <v/>
      </c>
      <c r="H29" s="16">
        <f>D29</f>
        <v/>
      </c>
    </row>
    <row r="30">
      <c r="A30" s="20" t="inlineStr">
        <is>
          <t>Total</t>
        </is>
      </c>
      <c r="B30" s="30">
        <f>SUM(B22:B29)</f>
        <v/>
      </c>
      <c r="C30" s="30">
        <f>SUM(C22:C29)</f>
        <v/>
      </c>
      <c r="D30" s="22">
        <f>SUM(D22:D29)</f>
        <v/>
      </c>
      <c r="E30" s="22">
        <f>SUM(E22:E29)</f>
        <v/>
      </c>
      <c r="F30" s="22">
        <f>SUM(F22:F29)</f>
        <v/>
      </c>
      <c r="G30" s="24">
        <f>IF(D30=0,0,F30/D30)</f>
        <v/>
      </c>
      <c r="H30" s="22">
        <f>SUM(H22:H29)</f>
        <v/>
      </c>
      <c r="I30" s="31">
        <f>SUM(I22:I28)</f>
        <v/>
      </c>
    </row>
    <row r="32">
      <c r="A32" s="3" t="inlineStr">
        <is>
          <t>Client view</t>
        </is>
      </c>
    </row>
    <row r="33">
      <c r="A33" s="2" t="inlineStr">
        <is>
          <t>Price to client</t>
        </is>
      </c>
      <c r="B33" s="16">
        <f>D30</f>
        <v/>
      </c>
    </row>
    <row r="34">
      <c r="A34" s="2" t="inlineStr">
        <is>
          <t>UK relief the client claims</t>
        </is>
      </c>
      <c r="B34" s="23">
        <f>-H30*Inputs!$B$25</f>
        <v/>
      </c>
    </row>
    <row r="35">
      <c r="A35" s="2" t="inlineStr">
        <is>
          <t>Québec credit (if the client has a Québec company)</t>
        </is>
      </c>
      <c r="B35" s="23">
        <f>-I30*Inputs!$B$26</f>
        <v/>
      </c>
    </row>
    <row r="36">
      <c r="A36" s="20" t="inlineStr">
        <is>
          <t>Client net cost</t>
        </is>
      </c>
      <c r="B36" s="16">
        <f>SUM(B33:B35)</f>
        <v/>
      </c>
    </row>
    <row r="37">
      <c r="A37" s="20" t="inlineStr">
        <is>
          <t>Net cost per shot</t>
        </is>
      </c>
      <c r="B37" s="16">
        <f>IF(SUM(B6:E6)=0,0,B36/SUM(B6:E6))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2026-10-06T11:24:14Z</dcterms:created>
  <dcterms:modified xmlns:dcterms="http://purl.org/dc/terms/" xmlns:xsi="http://www.w3.org/2001/XMLSchema-instance" xsi:type="dcterms:W3CDTF">2026-10-06T11:24:14Z</dcterms:modified>
</cp:coreProperties>
</file>